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p\Documents\FII 2017-2\"/>
    </mc:Choice>
  </mc:AlternateContent>
  <bookViews>
    <workbookView xWindow="0" yWindow="0" windowWidth="15360" windowHeight="7755" firstSheet="2" activeTab="2"/>
  </bookViews>
  <sheets>
    <sheet name="GrafDinamVehicxTipo" sheetId="9" r:id="rId1"/>
    <sheet name="GrafDinamVehicxProp" sheetId="10" r:id="rId2"/>
    <sheet name="FraDinamVehiculosxCoop" sheetId="11" r:id="rId3"/>
    <sheet name="DatosVehiculos" sheetId="1" r:id="rId4"/>
    <sheet name="TablasBasicas" sheetId="2" r:id="rId5"/>
    <sheet name="Propietarios" sheetId="4" r:id="rId6"/>
    <sheet name="Pruebas" sheetId="3" r:id="rId7"/>
    <sheet name="ConsultarPlaca" sheetId="6" r:id="rId8"/>
    <sheet name="Reglas de Negocio" sheetId="5" r:id="rId9"/>
  </sheets>
  <definedNames>
    <definedName name="Ciudades">TablasBasicas!$E$2:$E$10</definedName>
    <definedName name="CiudadesyDatos">TablasBasicas!$E$2:$G$10</definedName>
    <definedName name="ListANUmero">TablasBasicas!$J$2:$J$4</definedName>
    <definedName name="Marcas">TablasBasicas!$A$2:$A$10</definedName>
    <definedName name="Propietarios">Propietarios!$A$2:$A$10</definedName>
    <definedName name="TipoVehiculo">TablasBasicas!$C$2:$C$10</definedName>
  </definedNames>
  <calcPr calcId="152511"/>
  <pivotCaches>
    <pivotCache cacheId="23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6" l="1"/>
  <c r="B13" i="3"/>
  <c r="B12" i="3"/>
  <c r="I16" i="1" l="1"/>
  <c r="J16" i="1"/>
  <c r="K16" i="1"/>
  <c r="L16" i="1"/>
  <c r="I15" i="1"/>
  <c r="J15" i="1"/>
  <c r="K15" i="1"/>
  <c r="L15" i="1"/>
  <c r="I14" i="1"/>
  <c r="J14" i="1"/>
  <c r="K14" i="1"/>
  <c r="L14" i="1"/>
  <c r="I13" i="1"/>
  <c r="J13" i="1"/>
  <c r="K13" i="1"/>
  <c r="L13" i="1"/>
  <c r="I12" i="1"/>
  <c r="J12" i="1"/>
  <c r="K12" i="1"/>
  <c r="L12" i="1"/>
  <c r="I11" i="1"/>
  <c r="J11" i="1"/>
  <c r="K11" i="1"/>
  <c r="L11" i="1"/>
  <c r="I10" i="1"/>
  <c r="J10" i="1"/>
  <c r="K10" i="1"/>
  <c r="L10" i="1"/>
  <c r="I9" i="1"/>
  <c r="J9" i="1"/>
  <c r="K9" i="1"/>
  <c r="L9" i="1"/>
  <c r="I8" i="1"/>
  <c r="J8" i="1"/>
  <c r="K8" i="1"/>
  <c r="L8" i="1"/>
  <c r="L2" i="1" l="1"/>
  <c r="L3" i="1"/>
  <c r="L4" i="1"/>
  <c r="L5" i="1"/>
  <c r="L6" i="1"/>
  <c r="L7" i="1"/>
  <c r="K2" i="1"/>
  <c r="K3" i="1"/>
  <c r="K4" i="1"/>
  <c r="K5" i="1"/>
  <c r="K6" i="1"/>
  <c r="K7" i="1"/>
  <c r="J2" i="1"/>
  <c r="J3" i="1"/>
  <c r="J4" i="1"/>
  <c r="J5" i="1"/>
  <c r="J6" i="1"/>
  <c r="J7" i="1"/>
  <c r="I2" i="1"/>
  <c r="I3" i="1" l="1"/>
  <c r="I4" i="1"/>
  <c r="I5" i="1"/>
  <c r="I6" i="1"/>
  <c r="I7" i="1"/>
  <c r="B8" i="3"/>
  <c r="A5" i="4"/>
  <c r="A2" i="4"/>
  <c r="A3" i="4"/>
  <c r="A4" i="4"/>
  <c r="D2" i="3"/>
  <c r="D3" i="3" l="1"/>
  <c r="C3" i="3"/>
  <c r="C2" i="3"/>
  <c r="C9" i="6" l="1"/>
  <c r="B8" i="6"/>
  <c r="B9" i="6"/>
  <c r="B7" i="6"/>
  <c r="B10" i="6"/>
  <c r="B5" i="6"/>
  <c r="B6" i="6"/>
  <c r="B4" i="6"/>
  <c r="E7" i="6" l="1"/>
</calcChain>
</file>

<file path=xl/sharedStrings.xml><?xml version="1.0" encoding="utf-8"?>
<sst xmlns="http://schemas.openxmlformats.org/spreadsheetml/2006/main" count="277" uniqueCount="132">
  <si>
    <t>Placa</t>
  </si>
  <si>
    <t>Modelo</t>
  </si>
  <si>
    <t>Marca</t>
  </si>
  <si>
    <t>TipoVehiculo</t>
  </si>
  <si>
    <t>Propietario</t>
  </si>
  <si>
    <t>CiudadCircula</t>
  </si>
  <si>
    <t>AAA111</t>
  </si>
  <si>
    <t>Ford</t>
  </si>
  <si>
    <t>Automovil</t>
  </si>
  <si>
    <t>Pereira</t>
  </si>
  <si>
    <t>ValorCompra</t>
  </si>
  <si>
    <t>BBB222</t>
  </si>
  <si>
    <t>Chevrolet</t>
  </si>
  <si>
    <t>Taxi</t>
  </si>
  <si>
    <t>Adriana Castillo</t>
  </si>
  <si>
    <t>Armenia</t>
  </si>
  <si>
    <t>CCC333</t>
  </si>
  <si>
    <t>Mazda</t>
  </si>
  <si>
    <t>Marcas</t>
  </si>
  <si>
    <t>Ciudades</t>
  </si>
  <si>
    <t>Renault</t>
  </si>
  <si>
    <t>Campero</t>
  </si>
  <si>
    <t>Motocicleta</t>
  </si>
  <si>
    <t>Manizales</t>
  </si>
  <si>
    <t>Dosquebradas</t>
  </si>
  <si>
    <t>DDD444</t>
  </si>
  <si>
    <t>Kia</t>
  </si>
  <si>
    <t>Audi</t>
  </si>
  <si>
    <t>EEE555</t>
  </si>
  <si>
    <t>FFF666</t>
  </si>
  <si>
    <t>Nombres</t>
  </si>
  <si>
    <t>Apellidos</t>
  </si>
  <si>
    <t>Ciudad</t>
  </si>
  <si>
    <t>Telefono</t>
  </si>
  <si>
    <t>Email</t>
  </si>
  <si>
    <t>Juan  Carlos</t>
  </si>
  <si>
    <t>Cardona Osorio</t>
  </si>
  <si>
    <t>Adriana</t>
  </si>
  <si>
    <t>Castillo Perez</t>
  </si>
  <si>
    <t>Carlos Albero</t>
  </si>
  <si>
    <t>Osorio Londoño</t>
  </si>
  <si>
    <t>NomApePropietario</t>
  </si>
  <si>
    <t>Nombre</t>
  </si>
  <si>
    <t>NomApe1</t>
  </si>
  <si>
    <t>NomApe2</t>
  </si>
  <si>
    <t>Juan</t>
  </si>
  <si>
    <t>Perez Garcia</t>
  </si>
  <si>
    <t>Lopez Sanchez</t>
  </si>
  <si>
    <t>Juan  Carlos Cardona Osorio</t>
  </si>
  <si>
    <t>Adriana Castillo Perez</t>
  </si>
  <si>
    <t>Carolina</t>
  </si>
  <si>
    <t>Ospina Jaramillo</t>
  </si>
  <si>
    <t>314 789 8856</t>
  </si>
  <si>
    <t>310 589 8855</t>
  </si>
  <si>
    <t>314 785 4456</t>
  </si>
  <si>
    <t>Carolina Ospina Jaramillo</t>
  </si>
  <si>
    <t>juanc@gmail.com</t>
  </si>
  <si>
    <t>aac@gmail.com</t>
  </si>
  <si>
    <t>caolo@hotmail.com</t>
  </si>
  <si>
    <t>caroj@yahoo.es</t>
  </si>
  <si>
    <t>Reglas de Negocio</t>
  </si>
  <si>
    <t>AfiliadoCooperativa</t>
  </si>
  <si>
    <t>S</t>
  </si>
  <si>
    <t>N</t>
  </si>
  <si>
    <t>Los vehiculos que estan afiliados a la cooperativa deben hacer un aporte de 20,000</t>
  </si>
  <si>
    <t>ImpuestoRod</t>
  </si>
  <si>
    <t>AporteCoop</t>
  </si>
  <si>
    <t>Los vehiculos que circulan en Pereira y tienen modelo inferior a 2015 se les da un bono de 100,000 de  lo contrario sera de 50,000</t>
  </si>
  <si>
    <t>Bono</t>
  </si>
  <si>
    <t>Calcular impuesto de rodamiento igual al 2 % del valor del vehiculo para vehiculos con precio superio o igual a 40,000 de lo contrario sera del 1%</t>
  </si>
  <si>
    <t>A</t>
  </si>
  <si>
    <t>B</t>
  </si>
  <si>
    <t>Comparar A y B y decir cual es mayor</t>
  </si>
  <si>
    <t>Respuesta</t>
  </si>
  <si>
    <t>Bono x</t>
  </si>
  <si>
    <t>Formato Condicional</t>
  </si>
  <si>
    <t>Los Vehiculos que cuesten mas de 50,000,000 deben aparecer de color rojo la fuente y en negrita</t>
  </si>
  <si>
    <t>Los Vehiculos tipo TAXI deden mostrarse la fuente de color negro y el forndo en color amarillo</t>
  </si>
  <si>
    <t>Clima</t>
  </si>
  <si>
    <t>Poblacion</t>
  </si>
  <si>
    <t>Templado</t>
  </si>
  <si>
    <t>Frio</t>
  </si>
  <si>
    <t>Cali</t>
  </si>
  <si>
    <t>Caliente</t>
  </si>
  <si>
    <t>Bogota</t>
  </si>
  <si>
    <t>Frío</t>
  </si>
  <si>
    <t>Usar la funcion BuscarV()</t>
  </si>
  <si>
    <t>Seleccione Ciudad a Consultar:</t>
  </si>
  <si>
    <t>Clima:</t>
  </si>
  <si>
    <t>Poblacion:</t>
  </si>
  <si>
    <t>Graficos Dinamicos</t>
  </si>
  <si>
    <t>Cuantos vehiculos hay por tipo de vehiculo y cuanto cuestan</t>
  </si>
  <si>
    <t>POL456</t>
  </si>
  <si>
    <t>ABC123</t>
  </si>
  <si>
    <t>ZZZ999</t>
  </si>
  <si>
    <t>Carlos Albero Osorio Londoño</t>
  </si>
  <si>
    <t>YYY888</t>
  </si>
  <si>
    <t>Bus</t>
  </si>
  <si>
    <t>xxx777</t>
  </si>
  <si>
    <t>s</t>
  </si>
  <si>
    <t>www666</t>
  </si>
  <si>
    <t>n</t>
  </si>
  <si>
    <t>MNB233</t>
  </si>
  <si>
    <t>TYU789</t>
  </si>
  <si>
    <t>QAZ741</t>
  </si>
  <si>
    <t xml:space="preserve">Cuantos vehiculos hay por propietario y cuanto pagan de impuesto de rodamiento </t>
  </si>
  <si>
    <t>Cuantos vehiculos circulan en cada ciudad</t>
  </si>
  <si>
    <t>cuantos vehiculos circulan en cada ciudad por tipo de vehiculo</t>
  </si>
  <si>
    <t>Consultar datos de un Vehículo</t>
  </si>
  <si>
    <t>Ingrese PLACA a Consultar:</t>
  </si>
  <si>
    <t>aaa111</t>
  </si>
  <si>
    <t>Tipo Vehículo:</t>
  </si>
  <si>
    <t>Modelo:</t>
  </si>
  <si>
    <t>Marca:</t>
  </si>
  <si>
    <t>Ciudad Circulación:</t>
  </si>
  <si>
    <t>Precio Compra:</t>
  </si>
  <si>
    <t>Afiliado Cooperativa?</t>
  </si>
  <si>
    <t>Impuesto Rodamiento:</t>
  </si>
  <si>
    <t>Propietario:</t>
  </si>
  <si>
    <t>Etiquetas de fila</t>
  </si>
  <si>
    <t>Total general</t>
  </si>
  <si>
    <t>Suma de ValorCompra</t>
  </si>
  <si>
    <t>(Todas)</t>
  </si>
  <si>
    <t>Cuenta de TipoVehiculo</t>
  </si>
  <si>
    <t>Cuantos vehiculos hay por modelo y cuanto pagan de impuesto de semaforizacion y de rodamiento</t>
  </si>
  <si>
    <t>Cuantos vehiculos hay afiliados a la Coop</t>
  </si>
  <si>
    <t>Cuantos vehiculos circulan por ciudad y tipo de vehiculo</t>
  </si>
  <si>
    <t>Etiquetas de columna</t>
  </si>
  <si>
    <t>Total ImpuestoRod</t>
  </si>
  <si>
    <t>Suma de AporteCoop</t>
  </si>
  <si>
    <t>Cuenta de Propietario</t>
  </si>
  <si>
    <t>Cuenta de CiudadCircula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</si>
</sst>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NumberFormat="1" applyFont="1"/>
    <xf numFmtId="0" fontId="0" fillId="2" borderId="1" xfId="0" applyFill="1" applyBorder="1"/>
    <xf numFmtId="0" fontId="0" fillId="0" borderId="1" xfId="0" applyBorder="1"/>
    <xf numFmtId="0" fontId="0" fillId="0" borderId="2" xfId="0" applyFill="1" applyBorder="1"/>
    <xf numFmtId="0" fontId="0" fillId="3" borderId="1" xfId="0" applyFill="1" applyBorder="1"/>
    <xf numFmtId="0" fontId="0" fillId="3" borderId="0" xfId="0" applyFill="1"/>
    <xf numFmtId="0" fontId="2" fillId="0" borderId="1" xfId="2" applyBorder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/>
    <xf numFmtId="165" fontId="0" fillId="0" borderId="0" xfId="3" applyNumberFormat="1" applyFont="1"/>
    <xf numFmtId="0" fontId="3" fillId="0" borderId="1" xfId="0" applyFont="1" applyBorder="1" applyAlignment="1">
      <alignment wrapText="1"/>
    </xf>
    <xf numFmtId="0" fontId="0" fillId="2" borderId="3" xfId="0" applyFill="1" applyBorder="1"/>
    <xf numFmtId="0" fontId="0" fillId="2" borderId="4" xfId="0" applyFill="1" applyBorder="1"/>
    <xf numFmtId="164" fontId="0" fillId="0" borderId="1" xfId="1" applyNumberFormat="1" applyFont="1" applyBorder="1"/>
    <xf numFmtId="0" fontId="3" fillId="0" borderId="0" xfId="0" applyFont="1"/>
    <xf numFmtId="0" fontId="0" fillId="0" borderId="1" xfId="0" applyBorder="1" applyAlignment="1">
      <alignment horizontal="right"/>
    </xf>
    <xf numFmtId="0" fontId="0" fillId="4" borderId="1" xfId="0" applyFill="1" applyBorder="1"/>
    <xf numFmtId="164" fontId="0" fillId="0" borderId="1" xfId="1" applyNumberFormat="1" applyFont="1" applyBorder="1" applyAlignment="1">
      <alignment horizontal="right"/>
    </xf>
    <xf numFmtId="0" fontId="0" fillId="0" borderId="0" xfId="0"/>
    <xf numFmtId="0" fontId="6" fillId="6" borderId="1" xfId="0" applyFont="1" applyFill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5" borderId="1" xfId="1" applyNumberFormat="1" applyFont="1" applyFill="1" applyBorder="1"/>
    <xf numFmtId="0" fontId="4" fillId="8" borderId="1" xfId="0" applyFont="1" applyFill="1" applyBorder="1"/>
    <xf numFmtId="164" fontId="4" fillId="0" borderId="1" xfId="1" applyNumberFormat="1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5" fillId="7" borderId="0" xfId="0" applyFont="1" applyFill="1"/>
    <xf numFmtId="0" fontId="0" fillId="0" borderId="0" xfId="0"/>
    <xf numFmtId="0" fontId="0" fillId="0" borderId="2" xfId="0" applyFill="1" applyBorder="1" applyAlignment="1">
      <alignment wrapText="1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4">
    <cellStyle name="Hipervínculo" xfId="2" builtinId="8"/>
    <cellStyle name="Millares" xfId="1" builtinId="3"/>
    <cellStyle name="Moneda" xfId="3" builtinId="4"/>
    <cellStyle name="Normal" xfId="0" builtinId="0"/>
  </cellStyles>
  <dxfs count="19">
    <dxf>
      <numFmt numFmtId="164" formatCode="_(* #,##0_);_(* \(#,##0\);_(* &quot;-&quot;??_);_(@_)"/>
    </dxf>
    <dxf>
      <font>
        <b/>
        <i val="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39994506668294322"/>
        </patternFill>
      </fill>
    </dxf>
    <dxf>
      <font>
        <b/>
        <i val="0"/>
        <color theme="1"/>
      </font>
      <fill>
        <patternFill>
          <fgColor auto="1"/>
          <bgColor rgb="FFFFFF00"/>
        </patternFill>
      </fill>
    </dxf>
    <dxf>
      <font>
        <b/>
        <i val="0"/>
        <color rgb="FFFF0000"/>
      </font>
    </dxf>
    <dxf>
      <numFmt numFmtId="164" formatCode="_(* #,##0_);_(* \(#,##0\);_(* &quot;-&quot;??_);_(@_)"/>
    </dxf>
    <dxf>
      <numFmt numFmtId="165" formatCode="_(&quot;$&quot;\ * #,##0_);_(&quot;$&quot;\ * \(#,##0\);_(&quot;$&quot;\ * &quot;-&quot;??_);_(@_)"/>
    </dxf>
    <dxf>
      <numFmt numFmtId="165" formatCode="_(&quot;$&quot;\ * #,##0_);_(&quot;$&quot;\ * \(#,##0\);_(&quot;$&quot;\ 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[FII-TALLER.xlsx]GrafDinamVehicxTipo!Tabla 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Total</a:t>
            </a:r>
            <a:r>
              <a:rPr lang="es-CO" baseline="0"/>
              <a:t> Precio Vehiculos por Tipo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GrafDinamVehicxTipo!$B$3</c:f>
              <c:strCache>
                <c:ptCount val="1"/>
                <c:pt idx="0">
                  <c:v>Suma de ValorCompra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GrafDinamVehicxTipo!$A$4:$A$9</c:f>
              <c:strCache>
                <c:ptCount val="5"/>
                <c:pt idx="0">
                  <c:v>Taxi</c:v>
                </c:pt>
                <c:pt idx="1">
                  <c:v>Bus</c:v>
                </c:pt>
                <c:pt idx="2">
                  <c:v>Automovil</c:v>
                </c:pt>
                <c:pt idx="3">
                  <c:v>Campero</c:v>
                </c:pt>
                <c:pt idx="4">
                  <c:v>Motocicleta</c:v>
                </c:pt>
              </c:strCache>
            </c:strRef>
          </c:cat>
          <c:val>
            <c:numRef>
              <c:f>GrafDinamVehicxTipo!$B$4:$B$9</c:f>
              <c:numCache>
                <c:formatCode>_(* #,##0_);_(* \(#,##0\);_(* "-"??_);_(@_)</c:formatCode>
                <c:ptCount val="5"/>
                <c:pt idx="0">
                  <c:v>470000000</c:v>
                </c:pt>
                <c:pt idx="1">
                  <c:v>330000000</c:v>
                </c:pt>
                <c:pt idx="2">
                  <c:v>180000000</c:v>
                </c:pt>
                <c:pt idx="3">
                  <c:v>115000000</c:v>
                </c:pt>
                <c:pt idx="4">
                  <c:v>11000000</c:v>
                </c:pt>
              </c:numCache>
            </c:numRef>
          </c:val>
        </c:ser>
        <c:ser>
          <c:idx val="1"/>
          <c:order val="1"/>
          <c:tx>
            <c:strRef>
              <c:f>GrafDinamVehicxTipo!$C$3</c:f>
              <c:strCache>
                <c:ptCount val="1"/>
                <c:pt idx="0">
                  <c:v>Cuenta de TipoVehiculo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GrafDinamVehicxTipo!$A$4:$A$9</c:f>
              <c:strCache>
                <c:ptCount val="5"/>
                <c:pt idx="0">
                  <c:v>Taxi</c:v>
                </c:pt>
                <c:pt idx="1">
                  <c:v>Bus</c:v>
                </c:pt>
                <c:pt idx="2">
                  <c:v>Automovil</c:v>
                </c:pt>
                <c:pt idx="3">
                  <c:v>Campero</c:v>
                </c:pt>
                <c:pt idx="4">
                  <c:v>Motocicleta</c:v>
                </c:pt>
              </c:strCache>
            </c:strRef>
          </c:cat>
          <c:val>
            <c:numRef>
              <c:f>GrafDinamVehicxTipo!$C$4:$C$9</c:f>
              <c:numCache>
                <c:formatCode>_(* #,##0_);_(* \(#,##0\);_(* "-"??_);_(@_)</c:formatCode>
                <c:ptCount val="5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60253016"/>
        <c:axId val="307781344"/>
      </c:barChart>
      <c:catAx>
        <c:axId val="26025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7781344"/>
        <c:crosses val="autoZero"/>
        <c:auto val="1"/>
        <c:lblAlgn val="ctr"/>
        <c:lblOffset val="100"/>
        <c:noMultiLvlLbl val="0"/>
      </c:catAx>
      <c:valAx>
        <c:axId val="30778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0253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[FII-TALLER.xlsx]GrafDinamVehicxTipo!Tabla 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Número de vehiculos por tipo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GrafDinamVehicxTipo!$B$29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GrafDinamVehicxTipo!$A$30:$A$35</c:f>
              <c:strCache>
                <c:ptCount val="5"/>
                <c:pt idx="0">
                  <c:v>Taxi</c:v>
                </c:pt>
                <c:pt idx="1">
                  <c:v>Automovil</c:v>
                </c:pt>
                <c:pt idx="2">
                  <c:v>Campero</c:v>
                </c:pt>
                <c:pt idx="3">
                  <c:v>Bus</c:v>
                </c:pt>
                <c:pt idx="4">
                  <c:v>Motocicleta</c:v>
                </c:pt>
              </c:strCache>
            </c:strRef>
          </c:cat>
          <c:val>
            <c:numRef>
              <c:f>GrafDinamVehicxTipo!$B$30:$B$35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0254976"/>
        <c:axId val="189694944"/>
      </c:barChart>
      <c:catAx>
        <c:axId val="2602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694944"/>
        <c:crosses val="autoZero"/>
        <c:auto val="1"/>
        <c:lblAlgn val="ctr"/>
        <c:lblOffset val="100"/>
        <c:noMultiLvlLbl val="0"/>
      </c:catAx>
      <c:valAx>
        <c:axId val="1896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025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[FII-TALLER.xlsx]GrafDinamVehicxProp!Tabla 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Vehiculos por propietario e Impuesto de Rodamiento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GrafDinamVehicxProp!$B$3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GrafDinamVehicxProp!$A$4:$A$7</c:f>
              <c:strCache>
                <c:ptCount val="3"/>
                <c:pt idx="0">
                  <c:v>Carolina Ospina Jaramillo</c:v>
                </c:pt>
                <c:pt idx="1">
                  <c:v>Adriana Castillo Perez</c:v>
                </c:pt>
                <c:pt idx="2">
                  <c:v>Adriana Castillo</c:v>
                </c:pt>
              </c:strCache>
            </c:strRef>
          </c:cat>
          <c:val>
            <c:numRef>
              <c:f>GrafDinamVehicxProp!$B$4:$B$7</c:f>
              <c:numCache>
                <c:formatCode>_(* #,##0_);_(* \(#,##0\);_(* "-"??_);_(@_)</c:formatCode>
                <c:ptCount val="3"/>
                <c:pt idx="0">
                  <c:v>4000000</c:v>
                </c:pt>
                <c:pt idx="1">
                  <c:v>3600000</c:v>
                </c:pt>
                <c:pt idx="2">
                  <c:v>1800000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3861112"/>
        <c:axId val="189698472"/>
      </c:barChart>
      <c:catAx>
        <c:axId val="26386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698472"/>
        <c:crosses val="autoZero"/>
        <c:auto val="1"/>
        <c:lblAlgn val="ctr"/>
        <c:lblOffset val="100"/>
        <c:noMultiLvlLbl val="0"/>
      </c:catAx>
      <c:valAx>
        <c:axId val="189698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3861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[FII-TALLER.xlsx]GrafDinamVehicxProp!Tabla dinámica4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Numero Vehiculos por propietarios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GrafDinamVehicxProp!$B$32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GrafDinamVehicxProp!$A$33:$A$38</c:f>
              <c:strCache>
                <c:ptCount val="5"/>
                <c:pt idx="0">
                  <c:v>Juan  Carlos Cardona Osorio</c:v>
                </c:pt>
                <c:pt idx="1">
                  <c:v>Carolina Ospina Jaramillo</c:v>
                </c:pt>
                <c:pt idx="2">
                  <c:v>Adriana Castillo Perez</c:v>
                </c:pt>
                <c:pt idx="3">
                  <c:v>Carlos Albero Osorio Londoño</c:v>
                </c:pt>
                <c:pt idx="4">
                  <c:v>Adriana Castillo</c:v>
                </c:pt>
              </c:strCache>
            </c:strRef>
          </c:cat>
          <c:val>
            <c:numRef>
              <c:f>GrafDinamVehicxProp!$B$33:$B$38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[FII-TALLER.xlsx]GrafDinamVehicxProp!Tabla dinámica5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aseline="0"/>
              <a:t> Vehiculos que circulan en cada ciudad </a:t>
            </a:r>
            <a:endParaRPr lang="es-CO"/>
          </a:p>
        </c:rich>
      </c:tx>
      <c:layout>
        <c:manualLayout>
          <c:xMode val="edge"/>
          <c:yMode val="edge"/>
          <c:x val="0.153613839507175"/>
          <c:y val="0.12860892388451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GrafDinamVehicxProp!$B$59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GrafDinamVehicxProp!$A$60:$A$64</c:f>
              <c:strCache>
                <c:ptCount val="4"/>
                <c:pt idx="0">
                  <c:v>Pereira</c:v>
                </c:pt>
                <c:pt idx="1">
                  <c:v>Manizales</c:v>
                </c:pt>
                <c:pt idx="2">
                  <c:v>Dosquebradas</c:v>
                </c:pt>
                <c:pt idx="3">
                  <c:v>Armenia</c:v>
                </c:pt>
              </c:strCache>
            </c:strRef>
          </c:cat>
          <c:val>
            <c:numRef>
              <c:f>GrafDinamVehicxProp!$B$60:$B$64</c:f>
              <c:numCache>
                <c:formatCode>General</c:formatCode>
                <c:ptCount val="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3165416"/>
        <c:axId val="703165808"/>
      </c:barChart>
      <c:catAx>
        <c:axId val="70316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3165808"/>
        <c:crosses val="autoZero"/>
        <c:auto val="1"/>
        <c:lblAlgn val="ctr"/>
        <c:lblOffset val="100"/>
        <c:noMultiLvlLbl val="0"/>
      </c:catAx>
      <c:valAx>
        <c:axId val="7031658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16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[FII-TALLER.xlsx]GrafDinamVehicxProp!Tabla dinámica6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Vehiculos por ciudad y tipo de vehiculo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3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GrafDinamVehicxProp!$B$85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GrafDinamVehicxProp!$A$86:$A$101</c:f>
              <c:multiLvlStrCache>
                <c:ptCount val="11"/>
                <c:lvl>
                  <c:pt idx="0">
                    <c:v>Campero</c:v>
                  </c:pt>
                  <c:pt idx="1">
                    <c:v>Motocicleta</c:v>
                  </c:pt>
                  <c:pt idx="2">
                    <c:v>Campero</c:v>
                  </c:pt>
                  <c:pt idx="3">
                    <c:v>Taxi</c:v>
                  </c:pt>
                  <c:pt idx="4">
                    <c:v>Automovil</c:v>
                  </c:pt>
                  <c:pt idx="5">
                    <c:v>Motocicleta</c:v>
                  </c:pt>
                  <c:pt idx="6">
                    <c:v>Taxi</c:v>
                  </c:pt>
                  <c:pt idx="7">
                    <c:v>Automovil</c:v>
                  </c:pt>
                  <c:pt idx="8">
                    <c:v>Bus</c:v>
                  </c:pt>
                  <c:pt idx="9">
                    <c:v>Campero</c:v>
                  </c:pt>
                  <c:pt idx="10">
                    <c:v>Taxi</c:v>
                  </c:pt>
                </c:lvl>
                <c:lvl>
                  <c:pt idx="0">
                    <c:v>Armenia</c:v>
                  </c:pt>
                  <c:pt idx="2">
                    <c:v>Dosquebradas</c:v>
                  </c:pt>
                  <c:pt idx="4">
                    <c:v>Manizales</c:v>
                  </c:pt>
                  <c:pt idx="7">
                    <c:v>Pereira</c:v>
                  </c:pt>
                </c:lvl>
              </c:multiLvlStrCache>
            </c:multiLvlStrRef>
          </c:cat>
          <c:val>
            <c:numRef>
              <c:f>GrafDinamVehicxProp!$B$86:$B$101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14179536"/>
        <c:axId val="314179928"/>
      </c:barChart>
      <c:catAx>
        <c:axId val="31417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4179928"/>
        <c:crosses val="autoZero"/>
        <c:auto val="1"/>
        <c:lblAlgn val="ctr"/>
        <c:lblOffset val="100"/>
        <c:noMultiLvlLbl val="0"/>
      </c:catAx>
      <c:valAx>
        <c:axId val="314179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417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[FII-TALLER.xlsx]FraDinamVehiculosxCoop!Tabla dinámica14</c:name>
    <c:fmtId val="0"/>
  </c:pivotSource>
  <c:chart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2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lt1">
                <a:alpha val="50000"/>
              </a:schemeClr>
            </a:solidFill>
            <a:round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FraDinamVehiculosxCoop!$B$3:$B$4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FraDinamVehiculosxCoop!$A$5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FraDinamVehiculosxCoop!$B$5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1"/>
          <c:order val="1"/>
          <c:tx>
            <c:strRef>
              <c:f>FraDinamVehiculosxCoop!$C$3:$C$4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FraDinamVehiculosxCoop!$A$5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FraDinamVehiculosxCoop!$C$5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5745168"/>
        <c:axId val="705745560"/>
      </c:barChart>
      <c:catAx>
        <c:axId val="70574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5745560"/>
        <c:crosses val="autoZero"/>
        <c:auto val="1"/>
        <c:lblAlgn val="ctr"/>
        <c:lblOffset val="100"/>
        <c:noMultiLvlLbl val="0"/>
      </c:catAx>
      <c:valAx>
        <c:axId val="7057455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574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[FII-TALLER.xlsx]FraDinamVehiculosxCoop!Tabla dinámica15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Aportes Cooperativa x Propietario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FraDinamVehiculosxCoop!$B$22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FraDinamVehiculosxCoop!$A$23:$A$28</c:f>
              <c:strCache>
                <c:ptCount val="5"/>
                <c:pt idx="0">
                  <c:v>Carolina Ospina Jaramillo</c:v>
                </c:pt>
                <c:pt idx="1">
                  <c:v>Juan  Carlos Cardona Osorio</c:v>
                </c:pt>
                <c:pt idx="2">
                  <c:v>Adriana Castillo Perez</c:v>
                </c:pt>
                <c:pt idx="3">
                  <c:v>Carlos Albero Osorio Londoño</c:v>
                </c:pt>
                <c:pt idx="4">
                  <c:v>Adriana Castillo</c:v>
                </c:pt>
              </c:strCache>
            </c:strRef>
          </c:cat>
          <c:val>
            <c:numRef>
              <c:f>FraDinamVehiculosxCoop!$B$23:$B$28</c:f>
              <c:numCache>
                <c:formatCode>General</c:formatCode>
                <c:ptCount val="5"/>
                <c:pt idx="0">
                  <c:v>80000</c:v>
                </c:pt>
                <c:pt idx="1">
                  <c:v>60000</c:v>
                </c:pt>
                <c:pt idx="2">
                  <c:v>40000</c:v>
                </c:pt>
                <c:pt idx="3">
                  <c:v>40000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95174880"/>
        <c:axId val="695177232"/>
      </c:barChart>
      <c:catAx>
        <c:axId val="6951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5177232"/>
        <c:crosses val="autoZero"/>
        <c:auto val="1"/>
        <c:lblAlgn val="ctr"/>
        <c:lblOffset val="100"/>
        <c:noMultiLvlLbl val="0"/>
      </c:catAx>
      <c:valAx>
        <c:axId val="69517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517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9</xdr:row>
      <xdr:rowOff>61912</xdr:rowOff>
    </xdr:from>
    <xdr:to>
      <xdr:col>5</xdr:col>
      <xdr:colOff>476250</xdr:colOff>
      <xdr:row>23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24</xdr:row>
      <xdr:rowOff>33337</xdr:rowOff>
    </xdr:from>
    <xdr:to>
      <xdr:col>7</xdr:col>
      <xdr:colOff>200025</xdr:colOff>
      <xdr:row>38</xdr:row>
      <xdr:rowOff>109537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157162</xdr:rowOff>
    </xdr:from>
    <xdr:to>
      <xdr:col>3</xdr:col>
      <xdr:colOff>504825</xdr:colOff>
      <xdr:row>25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90487</xdr:rowOff>
    </xdr:from>
    <xdr:to>
      <xdr:col>4</xdr:col>
      <xdr:colOff>123825</xdr:colOff>
      <xdr:row>52</xdr:row>
      <xdr:rowOff>166687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65</xdr:row>
      <xdr:rowOff>128587</xdr:rowOff>
    </xdr:from>
    <xdr:to>
      <xdr:col>5</xdr:col>
      <xdr:colOff>38100</xdr:colOff>
      <xdr:row>80</xdr:row>
      <xdr:rowOff>14287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990600</xdr:colOff>
      <xdr:row>101</xdr:row>
      <xdr:rowOff>161925</xdr:rowOff>
    </xdr:from>
    <xdr:to>
      <xdr:col>5</xdr:col>
      <xdr:colOff>476250</xdr:colOff>
      <xdr:row>119</xdr:row>
      <xdr:rowOff>4762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80962</xdr:rowOff>
    </xdr:from>
    <xdr:to>
      <xdr:col>4</xdr:col>
      <xdr:colOff>685800</xdr:colOff>
      <xdr:row>19</xdr:row>
      <xdr:rowOff>157162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20</xdr:row>
      <xdr:rowOff>42862</xdr:rowOff>
    </xdr:from>
    <xdr:to>
      <xdr:col>4</xdr:col>
      <xdr:colOff>628650</xdr:colOff>
      <xdr:row>34</xdr:row>
      <xdr:rowOff>119062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TP" refreshedDate="42982.859654282409" createdVersion="5" refreshedVersion="5" minRefreshableVersion="3" recordCount="15">
  <cacheSource type="worksheet">
    <worksheetSource name="TblVehiculos"/>
  </cacheSource>
  <cacheFields count="12">
    <cacheField name="Placa" numFmtId="0">
      <sharedItems/>
    </cacheField>
    <cacheField name="Modelo" numFmtId="0">
      <sharedItems containsSemiMixedTypes="0" containsString="0" containsNumber="1" containsInteger="1" minValue="2014" maxValue="2017"/>
    </cacheField>
    <cacheField name="Marca" numFmtId="0">
      <sharedItems count="5">
        <s v="Ford"/>
        <s v="Renault"/>
        <s v="Mazda"/>
        <s v="Kia"/>
        <s v="Chevrolet"/>
      </sharedItems>
    </cacheField>
    <cacheField name="TipoVehiculo" numFmtId="0">
      <sharedItems count="5">
        <s v="Automovil"/>
        <s v="Taxi"/>
        <s v="Campero"/>
        <s v="Motocicleta"/>
        <s v="Bus"/>
      </sharedItems>
    </cacheField>
    <cacheField name="Propietario" numFmtId="0">
      <sharedItems count="5">
        <s v="Juan  Carlos Cardona Osorio"/>
        <s v="Adriana Castillo Perez"/>
        <s v="Carolina Ospina Jaramillo"/>
        <s v="Adriana Castillo"/>
        <s v="Carlos Albero Osorio Londoño"/>
      </sharedItems>
    </cacheField>
    <cacheField name="CiudadCircula" numFmtId="0">
      <sharedItems count="4">
        <s v="Pereira"/>
        <s v="Dosquebradas"/>
        <s v="Armenia"/>
        <s v="Manizales"/>
      </sharedItems>
    </cacheField>
    <cacheField name="ValorCompra" numFmtId="164">
      <sharedItems containsSemiMixedTypes="0" containsString="0" containsNumber="1" containsInteger="1" minValue="5000000" maxValue="170000000"/>
    </cacheField>
    <cacheField name="AfiliadoCooperativa" numFmtId="0">
      <sharedItems count="2">
        <s v="S"/>
        <s v="N"/>
      </sharedItems>
    </cacheField>
    <cacheField name="ImpuestoRod" numFmtId="164">
      <sharedItems containsSemiMixedTypes="0" containsString="0" containsNumber="1" containsInteger="1" minValue="50000" maxValue="3400000"/>
    </cacheField>
    <cacheField name="AporteCoop" numFmtId="164">
      <sharedItems containsSemiMixedTypes="0" containsString="0" containsNumber="1" containsInteger="1" minValue="0" maxValue="20000" count="2">
        <n v="20000"/>
        <n v="0"/>
      </sharedItems>
    </cacheField>
    <cacheField name="Bono" numFmtId="165">
      <sharedItems containsSemiMixedTypes="0" containsString="0" containsNumber="1" containsInteger="1" minValue="0" maxValue="100000"/>
    </cacheField>
    <cacheField name="Bono x" numFmtId="165">
      <sharedItems containsSemiMixedTypes="0" containsString="0" containsNumber="1" containsInteger="1" minValue="0" maxValue="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AAA111"/>
    <n v="2017"/>
    <x v="0"/>
    <x v="0"/>
    <x v="0"/>
    <x v="0"/>
    <n v="40000000"/>
    <x v="0"/>
    <n v="800000"/>
    <x v="0"/>
    <n v="50000"/>
    <n v="10000"/>
  </r>
  <r>
    <s v="BBB222"/>
    <n v="2016"/>
    <x v="1"/>
    <x v="1"/>
    <x v="1"/>
    <x v="1"/>
    <n v="70000000"/>
    <x v="1"/>
    <n v="1400000"/>
    <x v="1"/>
    <n v="0"/>
    <n v="20000"/>
  </r>
  <r>
    <s v="CCC333"/>
    <n v="2015"/>
    <x v="2"/>
    <x v="2"/>
    <x v="0"/>
    <x v="0"/>
    <n v="25000000"/>
    <x v="0"/>
    <n v="250000"/>
    <x v="0"/>
    <n v="100000"/>
    <n v="10000"/>
  </r>
  <r>
    <s v="DDD444"/>
    <n v="2017"/>
    <x v="0"/>
    <x v="2"/>
    <x v="2"/>
    <x v="2"/>
    <n v="35000000"/>
    <x v="0"/>
    <n v="350000"/>
    <x v="0"/>
    <n v="0"/>
    <n v="0"/>
  </r>
  <r>
    <s v="EEE555"/>
    <n v="2016"/>
    <x v="3"/>
    <x v="1"/>
    <x v="3"/>
    <x v="0"/>
    <n v="90000000"/>
    <x v="1"/>
    <n v="1800000"/>
    <x v="1"/>
    <n v="50000"/>
    <n v="10000"/>
  </r>
  <r>
    <s v="FFF666"/>
    <n v="2015"/>
    <x v="0"/>
    <x v="0"/>
    <x v="2"/>
    <x v="3"/>
    <n v="95000000"/>
    <x v="0"/>
    <n v="1900000"/>
    <x v="0"/>
    <n v="0"/>
    <n v="0"/>
  </r>
  <r>
    <s v="POL456"/>
    <n v="2017"/>
    <x v="2"/>
    <x v="1"/>
    <x v="2"/>
    <x v="0"/>
    <n v="110000000"/>
    <x v="0"/>
    <n v="2200000"/>
    <x v="0"/>
    <n v="50000"/>
    <n v="10000"/>
  </r>
  <r>
    <s v="ABC123"/>
    <n v="2016"/>
    <x v="0"/>
    <x v="0"/>
    <x v="0"/>
    <x v="0"/>
    <n v="45000000"/>
    <x v="1"/>
    <n v="900000"/>
    <x v="1"/>
    <n v="50000"/>
    <n v="10000"/>
  </r>
  <r>
    <s v="ZZZ999"/>
    <n v="2015"/>
    <x v="1"/>
    <x v="3"/>
    <x v="4"/>
    <x v="3"/>
    <n v="6000000"/>
    <x v="0"/>
    <n v="60000"/>
    <x v="0"/>
    <n v="0"/>
    <n v="0"/>
  </r>
  <r>
    <s v="YYY888"/>
    <n v="2015"/>
    <x v="1"/>
    <x v="3"/>
    <x v="4"/>
    <x v="2"/>
    <n v="5000000"/>
    <x v="0"/>
    <n v="50000"/>
    <x v="0"/>
    <n v="0"/>
    <n v="0"/>
  </r>
  <r>
    <s v="xxx777"/>
    <n v="2016"/>
    <x v="3"/>
    <x v="4"/>
    <x v="1"/>
    <x v="0"/>
    <n v="160000000"/>
    <x v="0"/>
    <n v="3200000"/>
    <x v="0"/>
    <n v="50000"/>
    <n v="10000"/>
  </r>
  <r>
    <s v="www666"/>
    <n v="2015"/>
    <x v="0"/>
    <x v="2"/>
    <x v="1"/>
    <x v="1"/>
    <n v="55000000"/>
    <x v="1"/>
    <n v="1100000"/>
    <x v="1"/>
    <n v="0"/>
    <n v="20000"/>
  </r>
  <r>
    <s v="MNB233"/>
    <n v="2014"/>
    <x v="4"/>
    <x v="1"/>
    <x v="2"/>
    <x v="1"/>
    <n v="90000000"/>
    <x v="0"/>
    <n v="1800000"/>
    <x v="0"/>
    <n v="0"/>
    <n v="20000"/>
  </r>
  <r>
    <s v="TYU789"/>
    <n v="2017"/>
    <x v="0"/>
    <x v="1"/>
    <x v="1"/>
    <x v="3"/>
    <n v="110000000"/>
    <x v="0"/>
    <n v="2200000"/>
    <x v="0"/>
    <n v="0"/>
    <n v="0"/>
  </r>
  <r>
    <s v="QAZ741"/>
    <n v="2016"/>
    <x v="4"/>
    <x v="4"/>
    <x v="0"/>
    <x v="0"/>
    <n v="170000000"/>
    <x v="0"/>
    <n v="3400000"/>
    <x v="0"/>
    <n v="50000"/>
    <n v="1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2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29:B35" firstHeaderRow="1" firstDataRow="1" firstDataCol="1" rowPageCount="1" colPageCount="1"/>
  <pivotFields count="12">
    <pivotField showAll="0"/>
    <pivotField showAll="0"/>
    <pivotField showAll="0"/>
    <pivotField axis="axisRow" dataField="1" showAll="0" sortType="descending">
      <items count="6">
        <item x="0"/>
        <item x="4"/>
        <item x="2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numFmtId="164" showAll="0"/>
    <pivotField showAll="0"/>
    <pivotField numFmtId="164" showAll="0"/>
    <pivotField numFmtId="164" showAll="0"/>
    <pivotField numFmtId="165" showAll="0"/>
    <pivotField numFmtId="165" showAll="0"/>
  </pivotFields>
  <rowFields count="1">
    <field x="3"/>
  </rowFields>
  <rowItems count="6">
    <i>
      <x v="4"/>
    </i>
    <i>
      <x/>
    </i>
    <i>
      <x v="2"/>
    </i>
    <i>
      <x v="1"/>
    </i>
    <i>
      <x v="3"/>
    </i>
    <i t="grand">
      <x/>
    </i>
  </rowItems>
  <colItems count="1">
    <i/>
  </colItems>
  <pageFields count="1">
    <pageField fld="4" hier="-1"/>
  </pageFields>
  <dataFields count="1">
    <dataField name="Cuenta de TipoVehiculo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2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C9" firstHeaderRow="0" firstDataRow="1" firstDataCol="1" rowPageCount="1" colPageCount="1"/>
  <pivotFields count="12">
    <pivotField showAll="0"/>
    <pivotField showAll="0"/>
    <pivotField showAll="0"/>
    <pivotField axis="axisRow" dataField="1" showAll="0" sortType="descending">
      <items count="6">
        <item x="0"/>
        <item x="4"/>
        <item x="2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multipleItemSelectionAllowed="1" showAll="0">
      <items count="6">
        <item x="3"/>
        <item x="1"/>
        <item x="4"/>
        <item x="2"/>
        <item x="0"/>
        <item t="default"/>
      </items>
    </pivotField>
    <pivotField showAll="0"/>
    <pivotField dataField="1" numFmtId="164" showAll="0"/>
    <pivotField showAll="0"/>
    <pivotField numFmtId="164" showAll="0"/>
    <pivotField numFmtId="164" showAll="0"/>
    <pivotField numFmtId="165" showAll="0"/>
    <pivotField numFmtId="165" showAll="0"/>
  </pivotFields>
  <rowFields count="1">
    <field x="3"/>
  </rowFields>
  <rowItems count="6">
    <i>
      <x v="4"/>
    </i>
    <i>
      <x v="1"/>
    </i>
    <i>
      <x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Suma de ValorCompra" fld="6" baseField="0" baseItem="0" numFmtId="164"/>
    <dataField name="Cuenta de TipoVehiculo" fld="3" subtotal="count" baseField="0" baseItem="0"/>
  </dataFields>
  <formats count="1">
    <format dxfId="13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6" cacheId="2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>
  <location ref="A85:B101" firstHeaderRow="1" firstDataRow="1" firstDataCol="1" rowPageCount="1" colPageCount="1"/>
  <pivotFields count="12">
    <pivotField showAll="0"/>
    <pivotField showAll="0"/>
    <pivotField showAll="0"/>
    <pivotField axis="axisRow" showAll="0">
      <items count="6">
        <item x="0"/>
        <item x="4"/>
        <item x="2"/>
        <item x="3"/>
        <item x="1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axis="axisRow" dataField="1" showAll="0">
      <items count="5">
        <item x="2"/>
        <item x="1"/>
        <item x="3"/>
        <item x="0"/>
        <item t="default"/>
      </items>
    </pivotField>
    <pivotField numFmtId="164" showAll="0"/>
    <pivotField showAll="0"/>
    <pivotField numFmtId="164" showAll="0"/>
    <pivotField numFmtId="164" showAll="0"/>
    <pivotField numFmtId="165" showAll="0"/>
    <pivotField numFmtId="165" showAll="0"/>
  </pivotFields>
  <rowFields count="2">
    <field x="5"/>
    <field x="3"/>
  </rowFields>
  <rowItems count="16">
    <i>
      <x/>
    </i>
    <i r="1">
      <x v="2"/>
    </i>
    <i r="1">
      <x v="3"/>
    </i>
    <i>
      <x v="1"/>
    </i>
    <i r="1">
      <x v="2"/>
    </i>
    <i r="1">
      <x v="4"/>
    </i>
    <i>
      <x v="2"/>
    </i>
    <i r="1">
      <x/>
    </i>
    <i r="1">
      <x v="3"/>
    </i>
    <i r="1">
      <x v="4"/>
    </i>
    <i>
      <x v="3"/>
    </i>
    <i r="1">
      <x/>
    </i>
    <i r="1">
      <x v="1"/>
    </i>
    <i r="1">
      <x v="2"/>
    </i>
    <i r="1">
      <x v="4"/>
    </i>
    <i t="grand">
      <x/>
    </i>
  </rowItems>
  <colItems count="1">
    <i/>
  </colItems>
  <pageFields count="1">
    <pageField fld="4" hier="-1"/>
  </pageFields>
  <dataFields count="1">
    <dataField name="Cuenta de CiudadCircula" fld="5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a dinámica5" cacheId="2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59:B64" firstHeaderRow="1" firstDataRow="1" firstDataCol="1"/>
  <pivotFields count="12">
    <pivotField showAll="0"/>
    <pivotField showAll="0"/>
    <pivotField showAll="0"/>
    <pivotField showAll="0">
      <items count="6">
        <item x="0"/>
        <item x="4"/>
        <item x="2"/>
        <item x="3"/>
        <item x="1"/>
        <item t="default"/>
      </items>
    </pivotField>
    <pivotField showAll="0"/>
    <pivotField axis="axisRow" dataField="1" showAll="0" sortType="descending">
      <items count="5">
        <item x="2"/>
        <item x="1"/>
        <item x="3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4" showAll="0"/>
    <pivotField showAll="0"/>
    <pivotField numFmtId="164" showAll="0"/>
    <pivotField numFmtId="164" showAll="0"/>
    <pivotField numFmtId="165" showAll="0"/>
    <pivotField numFmtId="165" showAll="0"/>
  </pivotFields>
  <rowFields count="1">
    <field x="5"/>
  </rowFields>
  <rowItems count="5">
    <i>
      <x v="3"/>
    </i>
    <i>
      <x v="2"/>
    </i>
    <i>
      <x v="1"/>
    </i>
    <i>
      <x/>
    </i>
    <i t="grand">
      <x/>
    </i>
  </rowItems>
  <colItems count="1">
    <i/>
  </colItems>
  <dataFields count="1">
    <dataField name="Cuenta de CiudadCircula" fld="5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a dinámica4" cacheId="2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4">
  <location ref="A32:B38" firstHeaderRow="1" firstDataRow="1" firstDataCol="1"/>
  <pivotFields count="12">
    <pivotField showAll="0"/>
    <pivotField showAll="0"/>
    <pivotField showAll="0"/>
    <pivotField showAll="0"/>
    <pivotField axis="axisRow" dataField="1" showAll="0" sortType="descending">
      <items count="6">
        <item x="3"/>
        <item x="1"/>
        <item x="4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showAll="0"/>
    <pivotField numFmtId="164" showAll="0"/>
    <pivotField numFmtId="164" showAll="0"/>
    <pivotField numFmtId="165" showAll="0"/>
    <pivotField numFmtId="165" showAll="0"/>
  </pivotFields>
  <rowFields count="1">
    <field x="4"/>
  </rowFields>
  <rowItems count="6">
    <i>
      <x v="4"/>
    </i>
    <i>
      <x v="3"/>
    </i>
    <i>
      <x v="1"/>
    </i>
    <i>
      <x v="2"/>
    </i>
    <i>
      <x/>
    </i>
    <i t="grand">
      <x/>
    </i>
  </rowItems>
  <colItems count="1">
    <i/>
  </colItems>
  <dataFields count="1">
    <dataField name="Cuenta de Propietario" fld="4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a dinámica3" cacheId="2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B7" firstHeaderRow="1" firstDataRow="1" firstDataCol="1" rowPageCount="1" colPageCount="1"/>
  <pivotFields count="12">
    <pivotField showAll="0"/>
    <pivotField showAll="0"/>
    <pivotField showAll="0"/>
    <pivotField axis="axisPage" showAll="0" sortType="descending">
      <items count="6">
        <item x="0"/>
        <item x="4"/>
        <item x="2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6">
        <item x="3"/>
        <item x="1"/>
        <item x="4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showAll="0"/>
    <pivotField dataField="1" numFmtId="164" showAll="0"/>
    <pivotField numFmtId="164" showAll="0"/>
    <pivotField numFmtId="165" showAll="0"/>
    <pivotField numFmtId="165" showAll="0"/>
  </pivotFields>
  <rowFields count="1">
    <field x="4"/>
  </rowFields>
  <rowItems count="4">
    <i>
      <x v="3"/>
    </i>
    <i>
      <x v="1"/>
    </i>
    <i>
      <x/>
    </i>
    <i t="grand">
      <x/>
    </i>
  </rowItems>
  <colItems count="1">
    <i/>
  </colItems>
  <pageFields count="1">
    <pageField fld="3" item="4" hier="-1"/>
  </pageFields>
  <dataFields count="1">
    <dataField name="Total ImpuestoRod" fld="8" baseField="4" baseItem="1" numFmtId="164"/>
  </dataFields>
  <formats count="1"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a dinámica15" cacheId="2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22:B28" firstHeaderRow="1" firstDataRow="1" firstDataCol="1"/>
  <pivotFields count="12">
    <pivotField showAll="0"/>
    <pivotField showAll="0"/>
    <pivotField showAll="0"/>
    <pivotField showAll="0"/>
    <pivotField axis="axisRow" showAll="0" sortType="descending">
      <items count="6">
        <item x="3"/>
        <item x="1"/>
        <item x="4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64" showAll="0"/>
    <pivotField showAll="0"/>
    <pivotField numFmtId="164" showAll="0"/>
    <pivotField dataField="1" numFmtId="164" showAll="0">
      <items count="3">
        <item x="1"/>
        <item x="0"/>
        <item t="default"/>
      </items>
    </pivotField>
    <pivotField numFmtId="165" showAll="0"/>
    <pivotField numFmtId="165" showAll="0"/>
  </pivotFields>
  <rowFields count="1">
    <field x="4"/>
  </rowFields>
  <rowItems count="6">
    <i>
      <x v="3"/>
    </i>
    <i>
      <x v="4"/>
    </i>
    <i>
      <x v="1"/>
    </i>
    <i>
      <x v="2"/>
    </i>
    <i>
      <x/>
    </i>
    <i t="grand">
      <x/>
    </i>
  </rowItems>
  <colItems count="1">
    <i/>
  </colItems>
  <dataFields count="1">
    <dataField name="Suma de AporteCoop" fld="9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a dinámica14" cacheId="2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">
  <location ref="A3:D5" firstHeaderRow="1" firstDataRow="2" firstDataCol="1" rowPageCount="1" colPageCount="1"/>
  <pivotFields count="12">
    <pivotField showAll="0"/>
    <pivotField showAll="0"/>
    <pivotField multipleItemSelectionAllowed="1" showAll="0">
      <items count="6">
        <item h="1" x="4"/>
        <item h="1" x="0"/>
        <item h="1" x="3"/>
        <item x="2"/>
        <item h="1" x="1"/>
        <item t="default"/>
      </items>
    </pivotField>
    <pivotField dataField="1" showAll="0"/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numFmtId="164" showAll="0"/>
    <pivotField axis="axisCol" showAll="0">
      <items count="3">
        <item x="1"/>
        <item x="0"/>
        <item t="default"/>
      </items>
    </pivotField>
    <pivotField numFmtId="164" showAll="0"/>
    <pivotField numFmtId="164" showAll="0"/>
    <pivotField numFmtId="165" showAll="0"/>
    <pivotField numFmtId="165" showAll="0"/>
  </pivotFields>
  <rowItems count="1">
    <i/>
  </rowItems>
  <colFields count="1">
    <field x="7"/>
  </colFields>
  <colItems count="3">
    <i>
      <x/>
    </i>
    <i>
      <x v="1"/>
    </i>
    <i t="grand">
      <x/>
    </i>
  </colItems>
  <pageFields count="1">
    <pageField fld="4" hier="-1"/>
  </pageFields>
  <dataFields count="1">
    <dataField name="Cuenta de TipoVehiculo" fld="3" subtotal="count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blVehiculos" displayName="TblVehiculos" ref="A1:L16" totalsRowShown="0">
  <autoFilter ref="A1:L16"/>
  <tableColumns count="12">
    <tableColumn id="2" name="Placa"/>
    <tableColumn id="3" name="Modelo"/>
    <tableColumn id="4" name="Marca"/>
    <tableColumn id="5" name="TipoVehiculo"/>
    <tableColumn id="6" name="Propietario"/>
    <tableColumn id="7" name="CiudadCircula"/>
    <tableColumn id="8" name="ValorCompra" dataDxfId="18" dataCellStyle="Millares"/>
    <tableColumn id="9" name="AfiliadoCooperativa"/>
    <tableColumn id="10" name="ImpuestoRod" dataDxfId="17" dataCellStyle="Millares">
      <calculatedColumnFormula>IF(TblVehiculos[[#This Row],[ValorCompra]]&gt;=40000000,TblVehiculos[[#This Row],[ValorCompra]]*(2/100),TblVehiculos[[#This Row],[ValorCompra]]*(1/100))</calculatedColumnFormula>
    </tableColumn>
    <tableColumn id="11" name="AporteCoop" dataDxfId="16" dataCellStyle="Millares">
      <calculatedColumnFormula>IF(TblVehiculos[[#This Row],[AfiliadoCooperativa]]="S",20000,0)</calculatedColumnFormula>
    </tableColumn>
    <tableColumn id="12" name="Bono" dataDxfId="15" dataCellStyle="Moneda">
      <calculatedColumnFormula>IF(TblVehiculos[CiudadCircula]="Pereira",IF(TblVehiculos[Modelo]&lt;=2015,100000,50000),0)</calculatedColumnFormula>
    </tableColumn>
    <tableColumn id="13" name="Bono x" dataDxfId="14" dataCellStyle="Moneda">
      <calculatedColumnFormula>IF(TblVehiculos[[#This Row],[CiudadCircula]]="Pereira",10000,IF(TblVehiculos[[#This Row],[CiudadCircula]]="Dosquebradas",20000,0))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caolo@hotmail.com" TargetMode="External"/><Relationship Id="rId2" Type="http://schemas.openxmlformats.org/officeDocument/2006/relationships/hyperlink" Target="mailto:aac@gmail.com" TargetMode="External"/><Relationship Id="rId1" Type="http://schemas.openxmlformats.org/officeDocument/2006/relationships/hyperlink" Target="mailto:juanc@gmail.com" TargetMode="External"/><Relationship Id="rId4" Type="http://schemas.openxmlformats.org/officeDocument/2006/relationships/hyperlink" Target="mailto:caroj@yahoo.e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6" workbookViewId="0">
      <selection activeCell="A44" sqref="A44"/>
    </sheetView>
  </sheetViews>
  <sheetFormatPr baseColWidth="10" defaultRowHeight="15" x14ac:dyDescent="0.25"/>
  <cols>
    <col min="1" max="1" width="17.5703125" customWidth="1"/>
    <col min="2" max="2" width="22.42578125" customWidth="1"/>
    <col min="3" max="3" width="10.28515625" customWidth="1"/>
    <col min="4" max="4" width="9" customWidth="1"/>
    <col min="5" max="5" width="4.140625" customWidth="1"/>
    <col min="6" max="6" width="11.5703125" bestFit="1" customWidth="1"/>
    <col min="7" max="7" width="12.5703125" bestFit="1" customWidth="1"/>
  </cols>
  <sheetData>
    <row r="1" spans="1:3" x14ac:dyDescent="0.25">
      <c r="A1" s="28" t="s">
        <v>4</v>
      </c>
      <c r="B1" s="21" t="s">
        <v>122</v>
      </c>
    </row>
    <row r="3" spans="1:3" x14ac:dyDescent="0.25">
      <c r="A3" s="28" t="s">
        <v>119</v>
      </c>
      <c r="B3" s="21" t="s">
        <v>121</v>
      </c>
      <c r="C3" s="21" t="s">
        <v>123</v>
      </c>
    </row>
    <row r="4" spans="1:3" x14ac:dyDescent="0.25">
      <c r="A4" s="29" t="s">
        <v>13</v>
      </c>
      <c r="B4" s="30">
        <v>470000000</v>
      </c>
      <c r="C4" s="30">
        <v>5</v>
      </c>
    </row>
    <row r="5" spans="1:3" x14ac:dyDescent="0.25">
      <c r="A5" s="29" t="s">
        <v>97</v>
      </c>
      <c r="B5" s="30">
        <v>330000000</v>
      </c>
      <c r="C5" s="30">
        <v>2</v>
      </c>
    </row>
    <row r="6" spans="1:3" x14ac:dyDescent="0.25">
      <c r="A6" s="29" t="s">
        <v>8</v>
      </c>
      <c r="B6" s="30">
        <v>180000000</v>
      </c>
      <c r="C6" s="30">
        <v>3</v>
      </c>
    </row>
    <row r="7" spans="1:3" x14ac:dyDescent="0.25">
      <c r="A7" s="29" t="s">
        <v>21</v>
      </c>
      <c r="B7" s="30">
        <v>115000000</v>
      </c>
      <c r="C7" s="30">
        <v>3</v>
      </c>
    </row>
    <row r="8" spans="1:3" x14ac:dyDescent="0.25">
      <c r="A8" s="29" t="s">
        <v>22</v>
      </c>
      <c r="B8" s="30">
        <v>11000000</v>
      </c>
      <c r="C8" s="30">
        <v>2</v>
      </c>
    </row>
    <row r="9" spans="1:3" x14ac:dyDescent="0.25">
      <c r="A9" s="29" t="s">
        <v>120</v>
      </c>
      <c r="B9" s="30">
        <v>1106000000</v>
      </c>
      <c r="C9" s="30">
        <v>15</v>
      </c>
    </row>
    <row r="27" spans="1:2" x14ac:dyDescent="0.25">
      <c r="A27" s="28" t="s">
        <v>4</v>
      </c>
      <c r="B27" s="21" t="s">
        <v>122</v>
      </c>
    </row>
    <row r="29" spans="1:2" x14ac:dyDescent="0.25">
      <c r="A29" s="28" t="s">
        <v>119</v>
      </c>
      <c r="B29" t="s">
        <v>123</v>
      </c>
    </row>
    <row r="30" spans="1:2" x14ac:dyDescent="0.25">
      <c r="A30" s="29" t="s">
        <v>13</v>
      </c>
      <c r="B30" s="34">
        <v>5</v>
      </c>
    </row>
    <row r="31" spans="1:2" x14ac:dyDescent="0.25">
      <c r="A31" s="29" t="s">
        <v>8</v>
      </c>
      <c r="B31" s="34">
        <v>3</v>
      </c>
    </row>
    <row r="32" spans="1:2" x14ac:dyDescent="0.25">
      <c r="A32" s="29" t="s">
        <v>21</v>
      </c>
      <c r="B32" s="34">
        <v>3</v>
      </c>
    </row>
    <row r="33" spans="1:2" x14ac:dyDescent="0.25">
      <c r="A33" s="29" t="s">
        <v>97</v>
      </c>
      <c r="B33" s="34">
        <v>2</v>
      </c>
    </row>
    <row r="34" spans="1:2" x14ac:dyDescent="0.25">
      <c r="A34" s="29" t="s">
        <v>22</v>
      </c>
      <c r="B34" s="34">
        <v>2</v>
      </c>
    </row>
    <row r="35" spans="1:2" x14ac:dyDescent="0.25">
      <c r="A35" s="29" t="s">
        <v>120</v>
      </c>
      <c r="B35" s="34">
        <v>15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topLeftCell="A98" workbookViewId="0">
      <selection activeCell="A85" sqref="A85"/>
    </sheetView>
  </sheetViews>
  <sheetFormatPr baseColWidth="10" defaultRowHeight="15" x14ac:dyDescent="0.25"/>
  <cols>
    <col min="1" max="1" width="17.5703125" customWidth="1"/>
    <col min="2" max="3" width="22.85546875" customWidth="1"/>
    <col min="4" max="5" width="10.5703125" customWidth="1"/>
    <col min="6" max="6" width="11.5703125" bestFit="1" customWidth="1"/>
    <col min="7" max="7" width="12.5703125" bestFit="1" customWidth="1"/>
  </cols>
  <sheetData>
    <row r="1" spans="1:2" x14ac:dyDescent="0.25">
      <c r="A1" s="28" t="s">
        <v>3</v>
      </c>
      <c r="B1" s="21" t="s">
        <v>13</v>
      </c>
    </row>
    <row r="3" spans="1:2" x14ac:dyDescent="0.25">
      <c r="A3" s="28" t="s">
        <v>119</v>
      </c>
      <c r="B3" t="s">
        <v>128</v>
      </c>
    </row>
    <row r="4" spans="1:2" x14ac:dyDescent="0.25">
      <c r="A4" s="29" t="s">
        <v>55</v>
      </c>
      <c r="B4" s="30">
        <v>4000000</v>
      </c>
    </row>
    <row r="5" spans="1:2" x14ac:dyDescent="0.25">
      <c r="A5" s="29" t="s">
        <v>49</v>
      </c>
      <c r="B5" s="30">
        <v>3600000</v>
      </c>
    </row>
    <row r="6" spans="1:2" x14ac:dyDescent="0.25">
      <c r="A6" s="29" t="s">
        <v>14</v>
      </c>
      <c r="B6" s="30">
        <v>1800000</v>
      </c>
    </row>
    <row r="7" spans="1:2" x14ac:dyDescent="0.25">
      <c r="A7" s="29" t="s">
        <v>120</v>
      </c>
      <c r="B7" s="30">
        <v>9400000</v>
      </c>
    </row>
    <row r="32" spans="1:2" x14ac:dyDescent="0.25">
      <c r="A32" s="28" t="s">
        <v>119</v>
      </c>
      <c r="B32" t="s">
        <v>130</v>
      </c>
    </row>
    <row r="33" spans="1:2" x14ac:dyDescent="0.25">
      <c r="A33" s="29" t="s">
        <v>48</v>
      </c>
      <c r="B33" s="34">
        <v>4</v>
      </c>
    </row>
    <row r="34" spans="1:2" x14ac:dyDescent="0.25">
      <c r="A34" s="29" t="s">
        <v>55</v>
      </c>
      <c r="B34" s="34">
        <v>4</v>
      </c>
    </row>
    <row r="35" spans="1:2" x14ac:dyDescent="0.25">
      <c r="A35" s="29" t="s">
        <v>49</v>
      </c>
      <c r="B35" s="34">
        <v>4</v>
      </c>
    </row>
    <row r="36" spans="1:2" x14ac:dyDescent="0.25">
      <c r="A36" s="29" t="s">
        <v>95</v>
      </c>
      <c r="B36" s="34">
        <v>2</v>
      </c>
    </row>
    <row r="37" spans="1:2" x14ac:dyDescent="0.25">
      <c r="A37" s="29" t="s">
        <v>14</v>
      </c>
      <c r="B37" s="34">
        <v>1</v>
      </c>
    </row>
    <row r="38" spans="1:2" x14ac:dyDescent="0.25">
      <c r="A38" s="29" t="s">
        <v>120</v>
      </c>
      <c r="B38" s="34">
        <v>15</v>
      </c>
    </row>
    <row r="59" spans="1:2" x14ac:dyDescent="0.25">
      <c r="A59" s="28" t="s">
        <v>119</v>
      </c>
      <c r="B59" t="s">
        <v>131</v>
      </c>
    </row>
    <row r="60" spans="1:2" x14ac:dyDescent="0.25">
      <c r="A60" s="29" t="s">
        <v>9</v>
      </c>
      <c r="B60" s="34">
        <v>7</v>
      </c>
    </row>
    <row r="61" spans="1:2" x14ac:dyDescent="0.25">
      <c r="A61" s="29" t="s">
        <v>23</v>
      </c>
      <c r="B61" s="34">
        <v>3</v>
      </c>
    </row>
    <row r="62" spans="1:2" x14ac:dyDescent="0.25">
      <c r="A62" s="29" t="s">
        <v>24</v>
      </c>
      <c r="B62" s="34">
        <v>3</v>
      </c>
    </row>
    <row r="63" spans="1:2" x14ac:dyDescent="0.25">
      <c r="A63" s="29" t="s">
        <v>15</v>
      </c>
      <c r="B63" s="34">
        <v>2</v>
      </c>
    </row>
    <row r="64" spans="1:2" x14ac:dyDescent="0.25">
      <c r="A64" s="29" t="s">
        <v>120</v>
      </c>
      <c r="B64" s="34">
        <v>15</v>
      </c>
    </row>
    <row r="83" spans="1:2" x14ac:dyDescent="0.25">
      <c r="A83" s="28" t="s">
        <v>4</v>
      </c>
      <c r="B83" s="21" t="s">
        <v>122</v>
      </c>
    </row>
    <row r="85" spans="1:2" x14ac:dyDescent="0.25">
      <c r="A85" s="28" t="s">
        <v>119</v>
      </c>
      <c r="B85" t="s">
        <v>131</v>
      </c>
    </row>
    <row r="86" spans="1:2" x14ac:dyDescent="0.25">
      <c r="A86" s="29" t="s">
        <v>15</v>
      </c>
      <c r="B86" s="34">
        <v>2</v>
      </c>
    </row>
    <row r="87" spans="1:2" x14ac:dyDescent="0.25">
      <c r="A87" s="35" t="s">
        <v>21</v>
      </c>
      <c r="B87" s="34">
        <v>1</v>
      </c>
    </row>
    <row r="88" spans="1:2" x14ac:dyDescent="0.25">
      <c r="A88" s="35" t="s">
        <v>22</v>
      </c>
      <c r="B88" s="34">
        <v>1</v>
      </c>
    </row>
    <row r="89" spans="1:2" x14ac:dyDescent="0.25">
      <c r="A89" s="29" t="s">
        <v>24</v>
      </c>
      <c r="B89" s="34">
        <v>3</v>
      </c>
    </row>
    <row r="90" spans="1:2" x14ac:dyDescent="0.25">
      <c r="A90" s="35" t="s">
        <v>21</v>
      </c>
      <c r="B90" s="34">
        <v>1</v>
      </c>
    </row>
    <row r="91" spans="1:2" x14ac:dyDescent="0.25">
      <c r="A91" s="35" t="s">
        <v>13</v>
      </c>
      <c r="B91" s="34">
        <v>2</v>
      </c>
    </row>
    <row r="92" spans="1:2" x14ac:dyDescent="0.25">
      <c r="A92" s="29" t="s">
        <v>23</v>
      </c>
      <c r="B92" s="34">
        <v>3</v>
      </c>
    </row>
    <row r="93" spans="1:2" x14ac:dyDescent="0.25">
      <c r="A93" s="35" t="s">
        <v>8</v>
      </c>
      <c r="B93" s="34">
        <v>1</v>
      </c>
    </row>
    <row r="94" spans="1:2" x14ac:dyDescent="0.25">
      <c r="A94" s="35" t="s">
        <v>22</v>
      </c>
      <c r="B94" s="34">
        <v>1</v>
      </c>
    </row>
    <row r="95" spans="1:2" x14ac:dyDescent="0.25">
      <c r="A95" s="35" t="s">
        <v>13</v>
      </c>
      <c r="B95" s="34">
        <v>1</v>
      </c>
    </row>
    <row r="96" spans="1:2" x14ac:dyDescent="0.25">
      <c r="A96" s="29" t="s">
        <v>9</v>
      </c>
      <c r="B96" s="34">
        <v>7</v>
      </c>
    </row>
    <row r="97" spans="1:2" x14ac:dyDescent="0.25">
      <c r="A97" s="35" t="s">
        <v>8</v>
      </c>
      <c r="B97" s="34">
        <v>2</v>
      </c>
    </row>
    <row r="98" spans="1:2" x14ac:dyDescent="0.25">
      <c r="A98" s="35" t="s">
        <v>97</v>
      </c>
      <c r="B98" s="34">
        <v>2</v>
      </c>
    </row>
    <row r="99" spans="1:2" x14ac:dyDescent="0.25">
      <c r="A99" s="35" t="s">
        <v>21</v>
      </c>
      <c r="B99" s="34">
        <v>1</v>
      </c>
    </row>
    <row r="100" spans="1:2" x14ac:dyDescent="0.25">
      <c r="A100" s="35" t="s">
        <v>13</v>
      </c>
      <c r="B100" s="34">
        <v>2</v>
      </c>
    </row>
    <row r="101" spans="1:2" x14ac:dyDescent="0.25">
      <c r="A101" s="29" t="s">
        <v>120</v>
      </c>
      <c r="B101" s="34">
        <v>15</v>
      </c>
    </row>
  </sheetData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17" workbookViewId="0">
      <selection activeCell="E23" sqref="E23"/>
    </sheetView>
  </sheetViews>
  <sheetFormatPr baseColWidth="10" defaultRowHeight="15" x14ac:dyDescent="0.25"/>
  <cols>
    <col min="1" max="1" width="27.7109375" customWidth="1"/>
    <col min="2" max="2" width="19.85546875" customWidth="1"/>
    <col min="3" max="3" width="3" customWidth="1"/>
    <col min="4" max="4" width="12.5703125" customWidth="1"/>
    <col min="5" max="5" width="27.42578125" bestFit="1" customWidth="1"/>
    <col min="6" max="6" width="24.85546875" bestFit="1" customWidth="1"/>
  </cols>
  <sheetData>
    <row r="1" spans="1:4" x14ac:dyDescent="0.25">
      <c r="A1" s="28" t="s">
        <v>4</v>
      </c>
      <c r="B1" s="21" t="s">
        <v>122</v>
      </c>
    </row>
    <row r="3" spans="1:4" x14ac:dyDescent="0.25">
      <c r="B3" s="28" t="s">
        <v>127</v>
      </c>
    </row>
    <row r="4" spans="1:4" x14ac:dyDescent="0.25">
      <c r="B4" s="21" t="s">
        <v>63</v>
      </c>
      <c r="C4" s="21" t="s">
        <v>62</v>
      </c>
      <c r="D4" s="21" t="s">
        <v>120</v>
      </c>
    </row>
    <row r="5" spans="1:4" x14ac:dyDescent="0.25">
      <c r="A5" t="s">
        <v>123</v>
      </c>
      <c r="B5" s="34">
        <v>4</v>
      </c>
      <c r="C5" s="34">
        <v>11</v>
      </c>
      <c r="D5" s="34">
        <v>15</v>
      </c>
    </row>
    <row r="22" spans="1:2" x14ac:dyDescent="0.25">
      <c r="A22" s="28" t="s">
        <v>119</v>
      </c>
      <c r="B22" t="s">
        <v>129</v>
      </c>
    </row>
    <row r="23" spans="1:2" x14ac:dyDescent="0.25">
      <c r="A23" s="29" t="s">
        <v>55</v>
      </c>
      <c r="B23" s="34">
        <v>80000</v>
      </c>
    </row>
    <row r="24" spans="1:2" x14ac:dyDescent="0.25">
      <c r="A24" s="29" t="s">
        <v>48</v>
      </c>
      <c r="B24" s="34">
        <v>60000</v>
      </c>
    </row>
    <row r="25" spans="1:2" x14ac:dyDescent="0.25">
      <c r="A25" s="29" t="s">
        <v>49</v>
      </c>
      <c r="B25" s="34">
        <v>40000</v>
      </c>
    </row>
    <row r="26" spans="1:2" x14ac:dyDescent="0.25">
      <c r="A26" s="29" t="s">
        <v>95</v>
      </c>
      <c r="B26" s="34">
        <v>40000</v>
      </c>
    </row>
    <row r="27" spans="1:2" x14ac:dyDescent="0.25">
      <c r="A27" s="29" t="s">
        <v>14</v>
      </c>
      <c r="B27" s="34">
        <v>0</v>
      </c>
    </row>
    <row r="28" spans="1:2" x14ac:dyDescent="0.25">
      <c r="A28" s="29" t="s">
        <v>120</v>
      </c>
      <c r="B28" s="34">
        <v>220000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16"/>
  <sheetViews>
    <sheetView workbookViewId="0">
      <pane ySplit="1" topLeftCell="A2" activePane="bottomLeft" state="frozen"/>
      <selection pane="bottomLeft" activeCell="H5" sqref="H5"/>
    </sheetView>
  </sheetViews>
  <sheetFormatPr baseColWidth="10" defaultRowHeight="15" x14ac:dyDescent="0.25"/>
  <cols>
    <col min="1" max="1" width="14" customWidth="1"/>
    <col min="2" max="2" width="11.42578125" customWidth="1"/>
    <col min="3" max="3" width="16" customWidth="1"/>
    <col min="4" max="4" width="16.7109375" customWidth="1"/>
    <col min="5" max="5" width="24.85546875" customWidth="1"/>
    <col min="6" max="6" width="18.28515625" customWidth="1"/>
    <col min="7" max="7" width="18.140625" customWidth="1"/>
    <col min="8" max="8" width="16.28515625" customWidth="1"/>
    <col min="9" max="9" width="17.85546875" customWidth="1"/>
    <col min="10" max="10" width="17.28515625" customWidth="1"/>
    <col min="11" max="11" width="18.85546875" customWidth="1"/>
    <col min="12" max="12" width="12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10</v>
      </c>
      <c r="H1" t="s">
        <v>61</v>
      </c>
      <c r="I1" t="s">
        <v>65</v>
      </c>
      <c r="J1" t="s">
        <v>66</v>
      </c>
      <c r="K1" t="s">
        <v>68</v>
      </c>
      <c r="L1" t="s">
        <v>74</v>
      </c>
    </row>
    <row r="2" spans="1:12" x14ac:dyDescent="0.25">
      <c r="A2" t="s">
        <v>6</v>
      </c>
      <c r="B2">
        <v>2017</v>
      </c>
      <c r="C2" t="s">
        <v>7</v>
      </c>
      <c r="D2" t="s">
        <v>8</v>
      </c>
      <c r="E2" t="s">
        <v>48</v>
      </c>
      <c r="F2" t="s">
        <v>9</v>
      </c>
      <c r="G2" s="1">
        <v>40000000</v>
      </c>
      <c r="H2" t="s">
        <v>62</v>
      </c>
      <c r="I2" s="1">
        <f>IF(TblVehiculos[[#This Row],[ValorCompra]]&gt;=40000000,TblVehiculos[[#This Row],[ValorCompra]]*(2/100),TblVehiculos[[#This Row],[ValorCompra]]*(1/100))</f>
        <v>800000</v>
      </c>
      <c r="J2" s="1">
        <f>IF(TblVehiculos[[#This Row],[AfiliadoCooperativa]]="S",20000,0)</f>
        <v>20000</v>
      </c>
      <c r="K2" s="12">
        <f>IF(TblVehiculos[CiudadCircula]="Pereira",IF(TblVehiculos[Modelo]&lt;=2015,100000,50000),0)</f>
        <v>50000</v>
      </c>
      <c r="L2" s="12">
        <f>IF(TblVehiculos[[#This Row],[CiudadCircula]]="Pereira",10000,IF(TblVehiculos[[#This Row],[CiudadCircula]]="Dosquebradas",20000,0))</f>
        <v>10000</v>
      </c>
    </row>
    <row r="3" spans="1:12" x14ac:dyDescent="0.25">
      <c r="A3" t="s">
        <v>11</v>
      </c>
      <c r="B3">
        <v>2016</v>
      </c>
      <c r="C3" t="s">
        <v>20</v>
      </c>
      <c r="D3" t="s">
        <v>13</v>
      </c>
      <c r="E3" t="s">
        <v>49</v>
      </c>
      <c r="F3" t="s">
        <v>24</v>
      </c>
      <c r="G3" s="1">
        <v>70000000</v>
      </c>
      <c r="H3" t="s">
        <v>63</v>
      </c>
      <c r="I3" s="1">
        <f>IF(TblVehiculos[[#This Row],[ValorCompra]]&gt;=40000000,TblVehiculos[[#This Row],[ValorCompra]]*(2/100),TblVehiculos[[#This Row],[ValorCompra]]*(1/100))</f>
        <v>1400000</v>
      </c>
      <c r="J3" s="1">
        <f>IF(TblVehiculos[[#This Row],[AfiliadoCooperativa]]="S",20000,0)</f>
        <v>0</v>
      </c>
      <c r="K3" s="12">
        <f>IF(TblVehiculos[CiudadCircula]="Pereira",IF(TblVehiculos[Modelo]&lt;=2015,100000,50000),0)</f>
        <v>0</v>
      </c>
      <c r="L3" s="12">
        <f>IF(TblVehiculos[[#This Row],[CiudadCircula]]="Pereira",10000,IF(TblVehiculos[[#This Row],[CiudadCircula]]="Dosquebradas",20000,0))</f>
        <v>20000</v>
      </c>
    </row>
    <row r="4" spans="1:12" x14ac:dyDescent="0.25">
      <c r="A4" t="s">
        <v>16</v>
      </c>
      <c r="B4">
        <v>2015</v>
      </c>
      <c r="C4" t="s">
        <v>17</v>
      </c>
      <c r="D4" t="s">
        <v>21</v>
      </c>
      <c r="E4" t="s">
        <v>48</v>
      </c>
      <c r="F4" t="s">
        <v>9</v>
      </c>
      <c r="G4" s="1">
        <v>25000000</v>
      </c>
      <c r="H4" t="s">
        <v>62</v>
      </c>
      <c r="I4" s="1">
        <f>IF(TblVehiculos[[#This Row],[ValorCompra]]&gt;=40000000,TblVehiculos[[#This Row],[ValorCompra]]*(2/100),TblVehiculos[[#This Row],[ValorCompra]]*(1/100))</f>
        <v>250000</v>
      </c>
      <c r="J4" s="1">
        <f>IF(TblVehiculos[[#This Row],[AfiliadoCooperativa]]="S",20000,0)</f>
        <v>20000</v>
      </c>
      <c r="K4" s="12">
        <f>IF(TblVehiculos[CiudadCircula]="Pereira",IF(TblVehiculos[Modelo]&lt;=2015,100000,50000),0)</f>
        <v>100000</v>
      </c>
      <c r="L4" s="12">
        <f>IF(TblVehiculos[[#This Row],[CiudadCircula]]="Pereira",10000,IF(TblVehiculos[[#This Row],[CiudadCircula]]="Dosquebradas",20000,0))</f>
        <v>10000</v>
      </c>
    </row>
    <row r="5" spans="1:12" x14ac:dyDescent="0.25">
      <c r="A5" t="s">
        <v>25</v>
      </c>
      <c r="B5">
        <v>2017</v>
      </c>
      <c r="C5" t="s">
        <v>7</v>
      </c>
      <c r="D5" t="s">
        <v>21</v>
      </c>
      <c r="E5" t="s">
        <v>55</v>
      </c>
      <c r="F5" t="s">
        <v>15</v>
      </c>
      <c r="G5" s="1">
        <v>35000000</v>
      </c>
      <c r="H5" t="s">
        <v>62</v>
      </c>
      <c r="I5" s="1">
        <f>IF(TblVehiculos[[#This Row],[ValorCompra]]&gt;=40000000,TblVehiculos[[#This Row],[ValorCompra]]*(2/100),TblVehiculos[[#This Row],[ValorCompra]]*(1/100))</f>
        <v>350000</v>
      </c>
      <c r="J5" s="1">
        <f>IF(TblVehiculos[[#This Row],[AfiliadoCooperativa]]="S",20000,0)</f>
        <v>20000</v>
      </c>
      <c r="K5" s="12">
        <f>IF(TblVehiculos[CiudadCircula]="Pereira",IF(TblVehiculos[Modelo]&lt;=2015,100000,50000),0)</f>
        <v>0</v>
      </c>
      <c r="L5" s="12">
        <f>IF(TblVehiculos[[#This Row],[CiudadCircula]]="Pereira",10000,IF(TblVehiculos[[#This Row],[CiudadCircula]]="Dosquebradas",20000,0))</f>
        <v>0</v>
      </c>
    </row>
    <row r="6" spans="1:12" x14ac:dyDescent="0.25">
      <c r="A6" t="s">
        <v>28</v>
      </c>
      <c r="B6">
        <v>2016</v>
      </c>
      <c r="C6" t="s">
        <v>26</v>
      </c>
      <c r="D6" t="s">
        <v>13</v>
      </c>
      <c r="E6" t="s">
        <v>14</v>
      </c>
      <c r="F6" t="s">
        <v>9</v>
      </c>
      <c r="G6" s="1">
        <v>90000000</v>
      </c>
      <c r="H6" t="s">
        <v>63</v>
      </c>
      <c r="I6" s="1">
        <f>IF(TblVehiculos[[#This Row],[ValorCompra]]&gt;=40000000,TblVehiculos[[#This Row],[ValorCompra]]*(2/100),TblVehiculos[[#This Row],[ValorCompra]]*(1/100))</f>
        <v>1800000</v>
      </c>
      <c r="J6" s="1">
        <f>IF(TblVehiculos[[#This Row],[AfiliadoCooperativa]]="S",20000,0)</f>
        <v>0</v>
      </c>
      <c r="K6" s="12">
        <f>IF(TblVehiculos[CiudadCircula]="Pereira",IF(TblVehiculos[Modelo]&lt;=2015,100000,50000),0)</f>
        <v>50000</v>
      </c>
      <c r="L6" s="12">
        <f>IF(TblVehiculos[[#This Row],[CiudadCircula]]="Pereira",10000,IF(TblVehiculos[[#This Row],[CiudadCircula]]="Dosquebradas",20000,0))</f>
        <v>10000</v>
      </c>
    </row>
    <row r="7" spans="1:12" x14ac:dyDescent="0.25">
      <c r="A7" t="s">
        <v>29</v>
      </c>
      <c r="B7">
        <v>2015</v>
      </c>
      <c r="C7" t="s">
        <v>7</v>
      </c>
      <c r="D7" t="s">
        <v>8</v>
      </c>
      <c r="E7" t="s">
        <v>55</v>
      </c>
      <c r="F7" t="s">
        <v>23</v>
      </c>
      <c r="G7" s="1">
        <v>95000000</v>
      </c>
      <c r="H7" t="s">
        <v>62</v>
      </c>
      <c r="I7" s="1">
        <f>IF(TblVehiculos[[#This Row],[ValorCompra]]&gt;=40000000,TblVehiculos[[#This Row],[ValorCompra]]*(2/100),TblVehiculos[[#This Row],[ValorCompra]]*(1/100))</f>
        <v>1900000</v>
      </c>
      <c r="J7" s="1">
        <f>IF(TblVehiculos[[#This Row],[AfiliadoCooperativa]]="S",20000,0)</f>
        <v>20000</v>
      </c>
      <c r="K7" s="12">
        <f>IF(TblVehiculos[CiudadCircula]="Pereira",IF(TblVehiculos[Modelo]&lt;=2015,100000,50000),0)</f>
        <v>0</v>
      </c>
      <c r="L7" s="12">
        <f>IF(TblVehiculos[[#This Row],[CiudadCircula]]="Pereira",10000,IF(TblVehiculos[[#This Row],[CiudadCircula]]="Dosquebradas",20000,0))</f>
        <v>0</v>
      </c>
    </row>
    <row r="8" spans="1:12" x14ac:dyDescent="0.25">
      <c r="A8" t="s">
        <v>92</v>
      </c>
      <c r="B8">
        <v>2017</v>
      </c>
      <c r="C8" t="s">
        <v>17</v>
      </c>
      <c r="D8" t="s">
        <v>13</v>
      </c>
      <c r="E8" t="s">
        <v>55</v>
      </c>
      <c r="F8" t="s">
        <v>9</v>
      </c>
      <c r="G8" s="1">
        <v>110000000</v>
      </c>
      <c r="H8" t="s">
        <v>62</v>
      </c>
      <c r="I8" s="1">
        <f>IF(TblVehiculos[[#This Row],[ValorCompra]]&gt;=40000000,TblVehiculos[[#This Row],[ValorCompra]]*(2/100),TblVehiculos[[#This Row],[ValorCompra]]*(1/100))</f>
        <v>2200000</v>
      </c>
      <c r="J8" s="1">
        <f>IF(TblVehiculos[[#This Row],[AfiliadoCooperativa]]="S",20000,0)</f>
        <v>20000</v>
      </c>
      <c r="K8" s="12">
        <f>IF(TblVehiculos[CiudadCircula]="Pereira",IF(TblVehiculos[Modelo]&lt;=2015,100000,50000),0)</f>
        <v>50000</v>
      </c>
      <c r="L8" s="12">
        <f>IF(TblVehiculos[[#This Row],[CiudadCircula]]="Pereira",10000,IF(TblVehiculos[[#This Row],[CiudadCircula]]="Dosquebradas",20000,0))</f>
        <v>10000</v>
      </c>
    </row>
    <row r="9" spans="1:12" x14ac:dyDescent="0.25">
      <c r="A9" t="s">
        <v>93</v>
      </c>
      <c r="B9">
        <v>2016</v>
      </c>
      <c r="C9" t="s">
        <v>7</v>
      </c>
      <c r="D9" t="s">
        <v>8</v>
      </c>
      <c r="E9" t="s">
        <v>48</v>
      </c>
      <c r="F9" t="s">
        <v>9</v>
      </c>
      <c r="G9" s="1">
        <v>45000000</v>
      </c>
      <c r="H9" t="s">
        <v>63</v>
      </c>
      <c r="I9" s="1">
        <f>IF(TblVehiculos[[#This Row],[ValorCompra]]&gt;=40000000,TblVehiculos[[#This Row],[ValorCompra]]*(2/100),TblVehiculos[[#This Row],[ValorCompra]]*(1/100))</f>
        <v>900000</v>
      </c>
      <c r="J9" s="1">
        <f>IF(TblVehiculos[[#This Row],[AfiliadoCooperativa]]="S",20000,0)</f>
        <v>0</v>
      </c>
      <c r="K9" s="12">
        <f>IF(TblVehiculos[CiudadCircula]="Pereira",IF(TblVehiculos[Modelo]&lt;=2015,100000,50000),0)</f>
        <v>50000</v>
      </c>
      <c r="L9" s="12">
        <f>IF(TblVehiculos[[#This Row],[CiudadCircula]]="Pereira",10000,IF(TblVehiculos[[#This Row],[CiudadCircula]]="Dosquebradas",20000,0))</f>
        <v>10000</v>
      </c>
    </row>
    <row r="10" spans="1:12" x14ac:dyDescent="0.25">
      <c r="A10" t="s">
        <v>94</v>
      </c>
      <c r="B10">
        <v>2015</v>
      </c>
      <c r="C10" t="s">
        <v>20</v>
      </c>
      <c r="D10" t="s">
        <v>22</v>
      </c>
      <c r="E10" t="s">
        <v>95</v>
      </c>
      <c r="F10" t="s">
        <v>23</v>
      </c>
      <c r="G10" s="1">
        <v>6000000</v>
      </c>
      <c r="H10" t="s">
        <v>62</v>
      </c>
      <c r="I10" s="1">
        <f>IF(TblVehiculos[[#This Row],[ValorCompra]]&gt;=40000000,TblVehiculos[[#This Row],[ValorCompra]]*(2/100),TblVehiculos[[#This Row],[ValorCompra]]*(1/100))</f>
        <v>60000</v>
      </c>
      <c r="J10" s="1">
        <f>IF(TblVehiculos[[#This Row],[AfiliadoCooperativa]]="S",20000,0)</f>
        <v>20000</v>
      </c>
      <c r="K10" s="12">
        <f>IF(TblVehiculos[CiudadCircula]="Pereira",IF(TblVehiculos[Modelo]&lt;=2015,100000,50000),0)</f>
        <v>0</v>
      </c>
      <c r="L10" s="12">
        <f>IF(TblVehiculos[[#This Row],[CiudadCircula]]="Pereira",10000,IF(TblVehiculos[[#This Row],[CiudadCircula]]="Dosquebradas",20000,0))</f>
        <v>0</v>
      </c>
    </row>
    <row r="11" spans="1:12" x14ac:dyDescent="0.25">
      <c r="A11" t="s">
        <v>96</v>
      </c>
      <c r="B11">
        <v>2015</v>
      </c>
      <c r="C11" t="s">
        <v>20</v>
      </c>
      <c r="D11" t="s">
        <v>22</v>
      </c>
      <c r="E11" t="s">
        <v>95</v>
      </c>
      <c r="F11" t="s">
        <v>15</v>
      </c>
      <c r="G11" s="1">
        <v>5000000</v>
      </c>
      <c r="H11" t="s">
        <v>62</v>
      </c>
      <c r="I11" s="1">
        <f>IF(TblVehiculos[[#This Row],[ValorCompra]]&gt;=40000000,TblVehiculos[[#This Row],[ValorCompra]]*(2/100),TblVehiculos[[#This Row],[ValorCompra]]*(1/100))</f>
        <v>50000</v>
      </c>
      <c r="J11" s="1">
        <f>IF(TblVehiculos[[#This Row],[AfiliadoCooperativa]]="S",20000,0)</f>
        <v>20000</v>
      </c>
      <c r="K11" s="12">
        <f>IF(TblVehiculos[CiudadCircula]="Pereira",IF(TblVehiculos[Modelo]&lt;=2015,100000,50000),0)</f>
        <v>0</v>
      </c>
      <c r="L11" s="12">
        <f>IF(TblVehiculos[[#This Row],[CiudadCircula]]="Pereira",10000,IF(TblVehiculos[[#This Row],[CiudadCircula]]="Dosquebradas",20000,0))</f>
        <v>0</v>
      </c>
    </row>
    <row r="12" spans="1:12" x14ac:dyDescent="0.25">
      <c r="A12" t="s">
        <v>98</v>
      </c>
      <c r="B12">
        <v>2016</v>
      </c>
      <c r="C12" t="s">
        <v>26</v>
      </c>
      <c r="D12" t="s">
        <v>97</v>
      </c>
      <c r="E12" t="s">
        <v>49</v>
      </c>
      <c r="F12" t="s">
        <v>9</v>
      </c>
      <c r="G12" s="1">
        <v>160000000</v>
      </c>
      <c r="H12" t="s">
        <v>99</v>
      </c>
      <c r="I12" s="1">
        <f>IF(TblVehiculos[[#This Row],[ValorCompra]]&gt;=40000000,TblVehiculos[[#This Row],[ValorCompra]]*(2/100),TblVehiculos[[#This Row],[ValorCompra]]*(1/100))</f>
        <v>3200000</v>
      </c>
      <c r="J12" s="1">
        <f>IF(TblVehiculos[[#This Row],[AfiliadoCooperativa]]="S",20000,0)</f>
        <v>20000</v>
      </c>
      <c r="K12" s="12">
        <f>IF(TblVehiculos[CiudadCircula]="Pereira",IF(TblVehiculos[Modelo]&lt;=2015,100000,50000),0)</f>
        <v>50000</v>
      </c>
      <c r="L12" s="12">
        <f>IF(TblVehiculos[[#This Row],[CiudadCircula]]="Pereira",10000,IF(TblVehiculos[[#This Row],[CiudadCircula]]="Dosquebradas",20000,0))</f>
        <v>10000</v>
      </c>
    </row>
    <row r="13" spans="1:12" x14ac:dyDescent="0.25">
      <c r="A13" t="s">
        <v>100</v>
      </c>
      <c r="B13">
        <v>2015</v>
      </c>
      <c r="C13" t="s">
        <v>7</v>
      </c>
      <c r="D13" t="s">
        <v>21</v>
      </c>
      <c r="E13" t="s">
        <v>49</v>
      </c>
      <c r="F13" t="s">
        <v>24</v>
      </c>
      <c r="G13" s="1">
        <v>55000000</v>
      </c>
      <c r="H13" t="s">
        <v>101</v>
      </c>
      <c r="I13" s="1">
        <f>IF(TblVehiculos[[#This Row],[ValorCompra]]&gt;=40000000,TblVehiculos[[#This Row],[ValorCompra]]*(2/100),TblVehiculos[[#This Row],[ValorCompra]]*(1/100))</f>
        <v>1100000</v>
      </c>
      <c r="J13" s="1">
        <f>IF(TblVehiculos[[#This Row],[AfiliadoCooperativa]]="S",20000,0)</f>
        <v>0</v>
      </c>
      <c r="K13" s="12">
        <f>IF(TblVehiculos[CiudadCircula]="Pereira",IF(TblVehiculos[Modelo]&lt;=2015,100000,50000),0)</f>
        <v>0</v>
      </c>
      <c r="L13" s="12">
        <f>IF(TblVehiculos[[#This Row],[CiudadCircula]]="Pereira",10000,IF(TblVehiculos[[#This Row],[CiudadCircula]]="Dosquebradas",20000,0))</f>
        <v>20000</v>
      </c>
    </row>
    <row r="14" spans="1:12" x14ac:dyDescent="0.25">
      <c r="A14" t="s">
        <v>102</v>
      </c>
      <c r="B14">
        <v>2014</v>
      </c>
      <c r="C14" t="s">
        <v>12</v>
      </c>
      <c r="D14" t="s">
        <v>13</v>
      </c>
      <c r="E14" t="s">
        <v>55</v>
      </c>
      <c r="F14" t="s">
        <v>24</v>
      </c>
      <c r="G14" s="1">
        <v>90000000</v>
      </c>
      <c r="H14" t="s">
        <v>62</v>
      </c>
      <c r="I14" s="1">
        <f>IF(TblVehiculos[[#This Row],[ValorCompra]]&gt;=40000000,TblVehiculos[[#This Row],[ValorCompra]]*(2/100),TblVehiculos[[#This Row],[ValorCompra]]*(1/100))</f>
        <v>1800000</v>
      </c>
      <c r="J14" s="1">
        <f>IF(TblVehiculos[[#This Row],[AfiliadoCooperativa]]="S",20000,0)</f>
        <v>20000</v>
      </c>
      <c r="K14" s="12">
        <f>IF(TblVehiculos[CiudadCircula]="Pereira",IF(TblVehiculos[Modelo]&lt;=2015,100000,50000),0)</f>
        <v>0</v>
      </c>
      <c r="L14" s="12">
        <f>IF(TblVehiculos[[#This Row],[CiudadCircula]]="Pereira",10000,IF(TblVehiculos[[#This Row],[CiudadCircula]]="Dosquebradas",20000,0))</f>
        <v>20000</v>
      </c>
    </row>
    <row r="15" spans="1:12" x14ac:dyDescent="0.25">
      <c r="A15" t="s">
        <v>103</v>
      </c>
      <c r="B15">
        <v>2017</v>
      </c>
      <c r="C15" t="s">
        <v>7</v>
      </c>
      <c r="D15" t="s">
        <v>13</v>
      </c>
      <c r="E15" t="s">
        <v>49</v>
      </c>
      <c r="F15" t="s">
        <v>23</v>
      </c>
      <c r="G15" s="1">
        <v>110000000</v>
      </c>
      <c r="H15" t="s">
        <v>62</v>
      </c>
      <c r="I15" s="1">
        <f>IF(TblVehiculos[[#This Row],[ValorCompra]]&gt;=40000000,TblVehiculos[[#This Row],[ValorCompra]]*(2/100),TblVehiculos[[#This Row],[ValorCompra]]*(1/100))</f>
        <v>2200000</v>
      </c>
      <c r="J15" s="1">
        <f>IF(TblVehiculos[[#This Row],[AfiliadoCooperativa]]="S",20000,0)</f>
        <v>20000</v>
      </c>
      <c r="K15" s="12">
        <f>IF(TblVehiculos[CiudadCircula]="Pereira",IF(TblVehiculos[Modelo]&lt;=2015,100000,50000),0)</f>
        <v>0</v>
      </c>
      <c r="L15" s="12">
        <f>IF(TblVehiculos[[#This Row],[CiudadCircula]]="Pereira",10000,IF(TblVehiculos[[#This Row],[CiudadCircula]]="Dosquebradas",20000,0))</f>
        <v>0</v>
      </c>
    </row>
    <row r="16" spans="1:12" x14ac:dyDescent="0.25">
      <c r="A16" t="s">
        <v>104</v>
      </c>
      <c r="B16">
        <v>2016</v>
      </c>
      <c r="C16" t="s">
        <v>12</v>
      </c>
      <c r="D16" t="s">
        <v>97</v>
      </c>
      <c r="E16" t="s">
        <v>48</v>
      </c>
      <c r="F16" t="s">
        <v>9</v>
      </c>
      <c r="G16" s="1">
        <v>170000000</v>
      </c>
      <c r="H16" t="s">
        <v>62</v>
      </c>
      <c r="I16" s="1">
        <f>IF(TblVehiculos[[#This Row],[ValorCompra]]&gt;=40000000,TblVehiculos[[#This Row],[ValorCompra]]*(2/100),TblVehiculos[[#This Row],[ValorCompra]]*(1/100))</f>
        <v>3400000</v>
      </c>
      <c r="J16" s="1">
        <f>IF(TblVehiculos[[#This Row],[AfiliadoCooperativa]]="S",20000,0)</f>
        <v>20000</v>
      </c>
      <c r="K16" s="12">
        <f>IF(TblVehiculos[CiudadCircula]="Pereira",IF(TblVehiculos[Modelo]&lt;=2015,100000,50000),0)</f>
        <v>50000</v>
      </c>
      <c r="L16" s="12">
        <f>IF(TblVehiculos[[#This Row],[CiudadCircula]]="Pereira",10000,IF(TblVehiculos[[#This Row],[CiudadCircula]]="Dosquebradas",20000,0))</f>
        <v>10000</v>
      </c>
    </row>
  </sheetData>
  <conditionalFormatting sqref="G2:G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{DB997EF4-8A48-4F92-A685-3E5DBA4C6443}</x14:id>
        </ext>
      </extLst>
    </cfRule>
    <cfRule type="cellIs" dxfId="12" priority="5" operator="greaterThanOrEqual">
      <formula>50000000</formula>
    </cfRule>
  </conditionalFormatting>
  <conditionalFormatting sqref="D2:D16">
    <cfRule type="cellIs" dxfId="11" priority="4" operator="equal">
      <formula>"TAXI"</formula>
    </cfRule>
  </conditionalFormatting>
  <conditionalFormatting sqref="I2:I16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{F6C7A063-9FB4-4EE2-B0C2-E2244C320F3D}</x14:id>
        </ext>
      </extLst>
    </cfRule>
  </conditionalFormatting>
  <dataValidations count="4">
    <dataValidation type="list" allowBlank="1" showInputMessage="1" showErrorMessage="1" sqref="C2:C16">
      <formula1>Marcas</formula1>
    </dataValidation>
    <dataValidation type="list" allowBlank="1" showInputMessage="1" showErrorMessage="1" sqref="D2:D16">
      <formula1>TipoVehiculo</formula1>
    </dataValidation>
    <dataValidation type="list" allowBlank="1" showInputMessage="1" showErrorMessage="1" sqref="F2:F16">
      <formula1>Ciudades</formula1>
    </dataValidation>
    <dataValidation type="list" allowBlank="1" showInputMessage="1" showErrorMessage="1" sqref="E2:E16">
      <formula1>Propietarios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B997EF4-8A48-4F92-A685-3E5DBA4C644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G2:G16</xm:sqref>
        </x14:conditionalFormatting>
        <x14:conditionalFormatting xmlns:xm="http://schemas.microsoft.com/office/excel/2006/main">
          <x14:cfRule type="dataBar" id="{F6C7A063-9FB4-4EE2-B0C2-E2244C320F3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I2:I16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0"/>
  <sheetViews>
    <sheetView workbookViewId="0">
      <selection activeCell="C2" sqref="C2:C10"/>
    </sheetView>
  </sheetViews>
  <sheetFormatPr baseColWidth="10" defaultRowHeight="15" x14ac:dyDescent="0.25"/>
  <cols>
    <col min="2" max="2" width="7.7109375" customWidth="1"/>
    <col min="3" max="3" width="14.85546875" customWidth="1"/>
    <col min="4" max="4" width="7.5703125" customWidth="1"/>
    <col min="5" max="5" width="13.5703125" bestFit="1" customWidth="1"/>
    <col min="6" max="6" width="16.42578125" customWidth="1"/>
    <col min="7" max="7" width="13.85546875" customWidth="1"/>
  </cols>
  <sheetData>
    <row r="1" spans="1:10" x14ac:dyDescent="0.25">
      <c r="A1" s="2" t="s">
        <v>18</v>
      </c>
      <c r="C1" s="2" t="s">
        <v>3</v>
      </c>
      <c r="E1" s="15" t="s">
        <v>19</v>
      </c>
      <c r="F1" s="15" t="s">
        <v>78</v>
      </c>
      <c r="G1" s="14" t="s">
        <v>79</v>
      </c>
    </row>
    <row r="2" spans="1:10" x14ac:dyDescent="0.25">
      <c r="A2" s="3" t="s">
        <v>17</v>
      </c>
      <c r="C2" s="3" t="s">
        <v>13</v>
      </c>
      <c r="E2" s="3" t="s">
        <v>9</v>
      </c>
      <c r="F2" s="3" t="s">
        <v>80</v>
      </c>
      <c r="G2" s="16">
        <v>800000</v>
      </c>
      <c r="J2">
        <v>1</v>
      </c>
    </row>
    <row r="3" spans="1:10" x14ac:dyDescent="0.25">
      <c r="A3" s="3" t="s">
        <v>12</v>
      </c>
      <c r="C3" s="3" t="s">
        <v>8</v>
      </c>
      <c r="E3" s="3" t="s">
        <v>23</v>
      </c>
      <c r="F3" s="3" t="s">
        <v>81</v>
      </c>
      <c r="G3" s="16">
        <v>750000</v>
      </c>
      <c r="J3">
        <v>2</v>
      </c>
    </row>
    <row r="4" spans="1:10" x14ac:dyDescent="0.25">
      <c r="A4" s="3" t="s">
        <v>20</v>
      </c>
      <c r="C4" s="3" t="s">
        <v>21</v>
      </c>
      <c r="E4" s="3" t="s">
        <v>15</v>
      </c>
      <c r="F4" s="3" t="s">
        <v>80</v>
      </c>
      <c r="G4" s="16">
        <v>600000</v>
      </c>
      <c r="J4">
        <v>3</v>
      </c>
    </row>
    <row r="5" spans="1:10" x14ac:dyDescent="0.25">
      <c r="A5" s="3" t="s">
        <v>7</v>
      </c>
      <c r="C5" s="3" t="s">
        <v>22</v>
      </c>
      <c r="E5" s="3" t="s">
        <v>24</v>
      </c>
      <c r="F5" s="3" t="s">
        <v>80</v>
      </c>
      <c r="G5" s="16">
        <v>300000</v>
      </c>
    </row>
    <row r="6" spans="1:10" x14ac:dyDescent="0.25">
      <c r="A6" s="4" t="s">
        <v>26</v>
      </c>
      <c r="C6" s="3" t="s">
        <v>97</v>
      </c>
      <c r="E6" s="3" t="s">
        <v>82</v>
      </c>
      <c r="F6" s="3" t="s">
        <v>83</v>
      </c>
      <c r="G6" s="16">
        <v>2500000</v>
      </c>
    </row>
    <row r="7" spans="1:10" x14ac:dyDescent="0.25">
      <c r="A7" s="4" t="s">
        <v>27</v>
      </c>
      <c r="C7" s="3"/>
      <c r="E7" s="3" t="s">
        <v>84</v>
      </c>
      <c r="F7" s="3" t="s">
        <v>85</v>
      </c>
      <c r="G7" s="16">
        <v>9000000</v>
      </c>
    </row>
    <row r="8" spans="1:10" x14ac:dyDescent="0.25">
      <c r="C8" s="3"/>
      <c r="E8" s="3"/>
      <c r="F8" s="3"/>
      <c r="G8" s="16"/>
    </row>
    <row r="9" spans="1:10" x14ac:dyDescent="0.25">
      <c r="C9" s="3"/>
      <c r="E9" s="3"/>
      <c r="F9" s="3"/>
      <c r="G9" s="16"/>
    </row>
    <row r="10" spans="1:10" x14ac:dyDescent="0.25">
      <c r="C10" s="3"/>
      <c r="E10" s="3"/>
      <c r="F10" s="3"/>
      <c r="G10" s="16"/>
    </row>
  </sheetData>
  <conditionalFormatting sqref="F2:F7">
    <cfRule type="cellIs" dxfId="10" priority="1" operator="equal">
      <formula>"Frío"</formula>
    </cfRule>
    <cfRule type="cellIs" dxfId="9" priority="2" operator="equal">
      <formula>"Templado"</formula>
    </cfRule>
    <cfRule type="cellIs" dxfId="8" priority="3" operator="equal">
      <formula>"Caliente"</formula>
    </cfRule>
    <cfRule type="cellIs" dxfId="7" priority="4" operator="equal">
      <formula>"Frio"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5"/>
  <sheetViews>
    <sheetView zoomScale="130" zoomScaleNormal="130" workbookViewId="0">
      <pane ySplit="1" topLeftCell="A2" activePane="bottomLeft" state="frozen"/>
      <selection pane="bottomLeft" activeCell="A5" sqref="A5"/>
    </sheetView>
  </sheetViews>
  <sheetFormatPr baseColWidth="10" defaultRowHeight="15" x14ac:dyDescent="0.25"/>
  <cols>
    <col min="1" max="1" width="27.5703125" customWidth="1"/>
    <col min="2" max="2" width="19.7109375" customWidth="1"/>
    <col min="3" max="3" width="20.85546875" customWidth="1"/>
    <col min="4" max="4" width="16.28515625" customWidth="1"/>
    <col min="5" max="5" width="19" customWidth="1"/>
    <col min="6" max="6" width="21.7109375" customWidth="1"/>
  </cols>
  <sheetData>
    <row r="1" spans="1:6" x14ac:dyDescent="0.25">
      <c r="A1" s="5" t="s">
        <v>41</v>
      </c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</row>
    <row r="2" spans="1:6" x14ac:dyDescent="0.25">
      <c r="A2" s="3" t="str">
        <f>B2&amp;" "&amp;C2</f>
        <v>Juan  Carlos Cardona Osorio</v>
      </c>
      <c r="B2" s="3" t="s">
        <v>35</v>
      </c>
      <c r="C2" s="3" t="s">
        <v>36</v>
      </c>
      <c r="D2" s="3" t="s">
        <v>23</v>
      </c>
      <c r="E2" s="3">
        <v>3238965</v>
      </c>
      <c r="F2" s="7" t="s">
        <v>56</v>
      </c>
    </row>
    <row r="3" spans="1:6" x14ac:dyDescent="0.25">
      <c r="A3" s="3" t="str">
        <f t="shared" ref="A3:A5" si="0">B3&amp;" "&amp;C3</f>
        <v>Adriana Castillo Perez</v>
      </c>
      <c r="B3" s="3" t="s">
        <v>37</v>
      </c>
      <c r="C3" s="3" t="s">
        <v>38</v>
      </c>
      <c r="D3" s="3" t="s">
        <v>15</v>
      </c>
      <c r="E3" s="3" t="s">
        <v>52</v>
      </c>
      <c r="F3" s="7" t="s">
        <v>57</v>
      </c>
    </row>
    <row r="4" spans="1:6" x14ac:dyDescent="0.25">
      <c r="A4" s="3" t="str">
        <f t="shared" si="0"/>
        <v>Carlos Albero Osorio Londoño</v>
      </c>
      <c r="B4" s="3" t="s">
        <v>39</v>
      </c>
      <c r="C4" s="3" t="s">
        <v>40</v>
      </c>
      <c r="D4" s="3" t="s">
        <v>9</v>
      </c>
      <c r="E4" s="3" t="s">
        <v>53</v>
      </c>
      <c r="F4" s="7" t="s">
        <v>58</v>
      </c>
    </row>
    <row r="5" spans="1:6" x14ac:dyDescent="0.25">
      <c r="A5" s="3" t="str">
        <f t="shared" si="0"/>
        <v>Carolina Ospina Jaramillo</v>
      </c>
      <c r="B5" s="3" t="s">
        <v>50</v>
      </c>
      <c r="C5" s="3" t="s">
        <v>51</v>
      </c>
      <c r="D5" s="3" t="s">
        <v>15</v>
      </c>
      <c r="E5" s="3" t="s">
        <v>54</v>
      </c>
      <c r="F5" s="7" t="s">
        <v>59</v>
      </c>
    </row>
  </sheetData>
  <dataValidations count="1">
    <dataValidation type="list" allowBlank="1" showInputMessage="1" showErrorMessage="1" sqref="D2:D5">
      <formula1>Ciudades</formula1>
    </dataValidation>
  </dataValidations>
  <hyperlinks>
    <hyperlink ref="F2" r:id="rId1"/>
    <hyperlink ref="F3" r:id="rId2"/>
    <hyperlink ref="F4" r:id="rId3"/>
    <hyperlink ref="F5" r:id="rId4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8"/>
  <sheetViews>
    <sheetView topLeftCell="A6" zoomScale="170" zoomScaleNormal="170" workbookViewId="0">
      <selection activeCell="F8" sqref="F8"/>
    </sheetView>
  </sheetViews>
  <sheetFormatPr baseColWidth="10" defaultRowHeight="15" x14ac:dyDescent="0.25"/>
  <cols>
    <col min="1" max="1" width="30.28515625" customWidth="1"/>
    <col min="2" max="2" width="24.5703125" customWidth="1"/>
    <col min="3" max="3" width="20.28515625" customWidth="1"/>
    <col min="4" max="4" width="20.42578125" customWidth="1"/>
  </cols>
  <sheetData>
    <row r="1" spans="1:6" x14ac:dyDescent="0.25">
      <c r="A1" s="6" t="s">
        <v>42</v>
      </c>
      <c r="B1" s="6" t="s">
        <v>31</v>
      </c>
      <c r="C1" s="6" t="s">
        <v>43</v>
      </c>
      <c r="D1" s="6" t="s">
        <v>44</v>
      </c>
    </row>
    <row r="2" spans="1:6" x14ac:dyDescent="0.25">
      <c r="A2" t="s">
        <v>45</v>
      </c>
      <c r="B2" t="s">
        <v>46</v>
      </c>
      <c r="C2" t="str">
        <f>CONCATENATE(A2," ",B2)</f>
        <v>Juan Perez Garcia</v>
      </c>
      <c r="D2" t="str">
        <f>A2&amp;" "&amp;B2</f>
        <v>Juan Perez Garcia</v>
      </c>
    </row>
    <row r="3" spans="1:6" x14ac:dyDescent="0.25">
      <c r="A3" t="s">
        <v>37</v>
      </c>
      <c r="B3" t="s">
        <v>47</v>
      </c>
      <c r="C3" t="str">
        <f>CONCATENATE(A3," ",B3)</f>
        <v>Adriana Lopez Sanchez</v>
      </c>
      <c r="D3" t="str">
        <f>A3&amp;" "&amp;B3</f>
        <v>Adriana Lopez Sanchez</v>
      </c>
    </row>
    <row r="5" spans="1:6" ht="45" x14ac:dyDescent="0.25">
      <c r="A5" s="8" t="s">
        <v>72</v>
      </c>
    </row>
    <row r="6" spans="1:6" x14ac:dyDescent="0.25">
      <c r="A6" t="s">
        <v>70</v>
      </c>
      <c r="B6">
        <v>200</v>
      </c>
      <c r="F6">
        <v>2</v>
      </c>
    </row>
    <row r="7" spans="1:6" x14ac:dyDescent="0.25">
      <c r="A7" t="s">
        <v>71</v>
      </c>
      <c r="B7">
        <v>200</v>
      </c>
      <c r="F7">
        <v>3</v>
      </c>
    </row>
    <row r="8" spans="1:6" x14ac:dyDescent="0.25">
      <c r="A8" t="s">
        <v>73</v>
      </c>
      <c r="B8" s="11" t="str">
        <f>IF(B6&gt;B7,B6&amp; " ES MAYOR QUE " &amp; B7,IF(B6=B7,B6&amp;" IGUAL "&amp;B7,B7&amp;" ES MAYOR QUE "&amp;B6))</f>
        <v>200 IGUAL 200</v>
      </c>
      <c r="F8">
        <v>3</v>
      </c>
    </row>
    <row r="9" spans="1:6" x14ac:dyDescent="0.25">
      <c r="F9">
        <v>3</v>
      </c>
    </row>
    <row r="10" spans="1:6" x14ac:dyDescent="0.25">
      <c r="A10" s="17" t="s">
        <v>86</v>
      </c>
      <c r="F10">
        <v>2</v>
      </c>
    </row>
    <row r="11" spans="1:6" x14ac:dyDescent="0.25">
      <c r="A11" s="19" t="s">
        <v>87</v>
      </c>
      <c r="B11" s="3" t="s">
        <v>23</v>
      </c>
      <c r="F11">
        <v>1</v>
      </c>
    </row>
    <row r="12" spans="1:6" x14ac:dyDescent="0.25">
      <c r="A12" s="18" t="s">
        <v>88</v>
      </c>
      <c r="B12" s="18" t="str">
        <f>VLOOKUP(B11,CiudadesyDatos,2,FALSE)</f>
        <v>Frio</v>
      </c>
      <c r="F12">
        <v>2</v>
      </c>
    </row>
    <row r="13" spans="1:6" x14ac:dyDescent="0.25">
      <c r="A13" s="18" t="s">
        <v>89</v>
      </c>
      <c r="B13" s="20">
        <f>VLOOKUP(B11,CiudadesyDatos,3,FALSE)</f>
        <v>750000</v>
      </c>
      <c r="F13">
        <v>1</v>
      </c>
    </row>
    <row r="14" spans="1:6" x14ac:dyDescent="0.25">
      <c r="F14">
        <v>2</v>
      </c>
    </row>
    <row r="15" spans="1:6" x14ac:dyDescent="0.25">
      <c r="F15">
        <v>1</v>
      </c>
    </row>
    <row r="16" spans="1:6" x14ac:dyDescent="0.25">
      <c r="F16">
        <v>2</v>
      </c>
    </row>
    <row r="17" spans="6:6" x14ac:dyDescent="0.25">
      <c r="F17">
        <v>1</v>
      </c>
    </row>
    <row r="18" spans="6:6" x14ac:dyDescent="0.25">
      <c r="F18">
        <v>2</v>
      </c>
    </row>
  </sheetData>
  <conditionalFormatting sqref="B12">
    <cfRule type="cellIs" dxfId="6" priority="1" operator="equal">
      <formula>"Frío"</formula>
    </cfRule>
    <cfRule type="cellIs" dxfId="5" priority="2" operator="equal">
      <formula>"Frio"</formula>
    </cfRule>
    <cfRule type="cellIs" dxfId="4" priority="3" operator="equal">
      <formula>"Caliente"</formula>
    </cfRule>
    <cfRule type="cellIs" dxfId="3" priority="4" operator="equal">
      <formula>"Templado"</formula>
    </cfRule>
  </conditionalFormatting>
  <dataValidations count="2">
    <dataValidation type="list" allowBlank="1" showInputMessage="1" showErrorMessage="1" sqref="B11">
      <formula1>Ciudades</formula1>
    </dataValidation>
    <dataValidation type="list" allowBlank="1" showInputMessage="1" showErrorMessage="1" sqref="F6:F14">
      <formula1>ListANUmero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F13"/>
  <sheetViews>
    <sheetView workbookViewId="0">
      <selection activeCell="B8" sqref="B8"/>
    </sheetView>
  </sheetViews>
  <sheetFormatPr baseColWidth="10" defaultRowHeight="15" x14ac:dyDescent="0.25"/>
  <cols>
    <col min="1" max="1" width="30.140625" customWidth="1"/>
    <col min="2" max="2" width="28.42578125" customWidth="1"/>
    <col min="3" max="3" width="19.28515625" customWidth="1"/>
  </cols>
  <sheetData>
    <row r="1" spans="1:6" ht="21" x14ac:dyDescent="0.35">
      <c r="A1" s="31" t="s">
        <v>108</v>
      </c>
      <c r="B1" s="31"/>
      <c r="C1" s="31"/>
    </row>
    <row r="3" spans="1:6" ht="23.25" x14ac:dyDescent="0.35">
      <c r="A3" s="26" t="s">
        <v>109</v>
      </c>
      <c r="B3" s="22" t="s">
        <v>110</v>
      </c>
      <c r="C3" s="3"/>
    </row>
    <row r="4" spans="1:6" x14ac:dyDescent="0.25">
      <c r="A4" s="18" t="s">
        <v>111</v>
      </c>
      <c r="B4" s="23" t="str">
        <f>VLOOKUP($B$3,TblVehiculos[],4,FALSE)</f>
        <v>Automovil</v>
      </c>
      <c r="C4" s="3"/>
    </row>
    <row r="5" spans="1:6" x14ac:dyDescent="0.25">
      <c r="A5" s="18" t="s">
        <v>112</v>
      </c>
      <c r="B5" s="23">
        <f>VLOOKUP($B$3,TblVehiculos[],2,FALSE)</f>
        <v>2017</v>
      </c>
      <c r="C5" s="3"/>
    </row>
    <row r="6" spans="1:6" x14ac:dyDescent="0.25">
      <c r="A6" s="18" t="s">
        <v>113</v>
      </c>
      <c r="B6" s="23" t="str">
        <f>VLOOKUP($B$3,TblVehiculos[],3,FALSE)</f>
        <v>Ford</v>
      </c>
      <c r="C6" s="3"/>
    </row>
    <row r="7" spans="1:6" x14ac:dyDescent="0.25">
      <c r="A7" s="18" t="s">
        <v>114</v>
      </c>
      <c r="B7" s="23" t="str">
        <f>VLOOKUP($B$3,TblVehiculos[],6,FALSE)</f>
        <v>Pereira</v>
      </c>
      <c r="C7" s="3"/>
      <c r="E7" s="32" t="str">
        <f>B4&amp;" ("&amp;B7&amp;")"</f>
        <v>Automovil (Pereira)</v>
      </c>
      <c r="F7" s="32"/>
    </row>
    <row r="8" spans="1:6" x14ac:dyDescent="0.25">
      <c r="A8" s="18" t="s">
        <v>115</v>
      </c>
      <c r="B8" s="24">
        <f>VLOOKUP($B$3,TblVehiculos[],7,FALSE)</f>
        <v>40000000</v>
      </c>
      <c r="C8" s="3"/>
    </row>
    <row r="9" spans="1:6" x14ac:dyDescent="0.25">
      <c r="A9" s="18" t="s">
        <v>116</v>
      </c>
      <c r="B9" s="23" t="str">
        <f>VLOOKUP($B$3,TblVehiculos[],8,FALSE)</f>
        <v>S</v>
      </c>
      <c r="C9" s="25">
        <f>VLOOKUP(B3,TblVehiculos[],10,FALSE)</f>
        <v>20000</v>
      </c>
    </row>
    <row r="10" spans="1:6" x14ac:dyDescent="0.25">
      <c r="A10" s="18" t="s">
        <v>117</v>
      </c>
      <c r="B10" s="24">
        <f>VLOOKUP($B$3,TblVehiculos[],9,FALSE)</f>
        <v>800000</v>
      </c>
      <c r="C10" s="3"/>
    </row>
    <row r="11" spans="1:6" x14ac:dyDescent="0.25">
      <c r="A11" s="18" t="s">
        <v>118</v>
      </c>
      <c r="B11" s="27" t="str">
        <f>VLOOKUP($B$3,TblVehiculos[],5,FALSE)</f>
        <v>Juan  Carlos Cardona Osorio</v>
      </c>
      <c r="C11" s="3"/>
    </row>
    <row r="12" spans="1:6" x14ac:dyDescent="0.25">
      <c r="A12" s="3"/>
      <c r="B12" s="3"/>
      <c r="C12" s="3"/>
    </row>
    <row r="13" spans="1:6" x14ac:dyDescent="0.25">
      <c r="A13" s="3"/>
      <c r="B13" s="3"/>
      <c r="C13" s="3"/>
    </row>
  </sheetData>
  <mergeCells count="2">
    <mergeCell ref="A1:C1"/>
    <mergeCell ref="E7:F7"/>
  </mergeCells>
  <conditionalFormatting sqref="C9">
    <cfRule type="cellIs" dxfId="2" priority="2" operator="greaterThan">
      <formula>0</formula>
    </cfRule>
  </conditionalFormatting>
  <conditionalFormatting sqref="B4">
    <cfRule type="cellIs" dxfId="1" priority="1" operator="equal">
      <formula>"TAXI"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17"/>
  <sheetViews>
    <sheetView topLeftCell="A7" workbookViewId="0">
      <selection activeCell="A16" sqref="A16"/>
    </sheetView>
  </sheetViews>
  <sheetFormatPr baseColWidth="10" defaultRowHeight="15" x14ac:dyDescent="0.25"/>
  <cols>
    <col min="1" max="1" width="42.7109375" customWidth="1"/>
  </cols>
  <sheetData>
    <row r="1" spans="1:1" x14ac:dyDescent="0.25">
      <c r="A1" s="9" t="s">
        <v>60</v>
      </c>
    </row>
    <row r="2" spans="1:1" ht="60" x14ac:dyDescent="0.25">
      <c r="A2" s="10" t="s">
        <v>69</v>
      </c>
    </row>
    <row r="3" spans="1:1" ht="30" x14ac:dyDescent="0.25">
      <c r="A3" s="10" t="s">
        <v>64</v>
      </c>
    </row>
    <row r="4" spans="1:1" ht="45" x14ac:dyDescent="0.25">
      <c r="A4" s="10" t="s">
        <v>67</v>
      </c>
    </row>
    <row r="5" spans="1:1" x14ac:dyDescent="0.25">
      <c r="A5" s="13" t="s">
        <v>75</v>
      </c>
    </row>
    <row r="6" spans="1:1" ht="45" x14ac:dyDescent="0.25">
      <c r="A6" s="10" t="s">
        <v>76</v>
      </c>
    </row>
    <row r="7" spans="1:1" ht="45" x14ac:dyDescent="0.25">
      <c r="A7" s="10" t="s">
        <v>77</v>
      </c>
    </row>
    <row r="8" spans="1:1" x14ac:dyDescent="0.25">
      <c r="A8" s="10"/>
    </row>
    <row r="9" spans="1:1" x14ac:dyDescent="0.25">
      <c r="A9" s="10"/>
    </row>
    <row r="10" spans="1:1" x14ac:dyDescent="0.25">
      <c r="A10" s="13" t="s">
        <v>90</v>
      </c>
    </row>
    <row r="11" spans="1:1" ht="30" x14ac:dyDescent="0.25">
      <c r="A11" s="9" t="s">
        <v>91</v>
      </c>
    </row>
    <row r="12" spans="1:1" ht="30" x14ac:dyDescent="0.25">
      <c r="A12" s="9" t="s">
        <v>105</v>
      </c>
    </row>
    <row r="13" spans="1:1" x14ac:dyDescent="0.25">
      <c r="A13" s="10" t="s">
        <v>106</v>
      </c>
    </row>
    <row r="14" spans="1:1" ht="30" x14ac:dyDescent="0.25">
      <c r="A14" s="10" t="s">
        <v>107</v>
      </c>
    </row>
    <row r="15" spans="1:1" ht="45" x14ac:dyDescent="0.25">
      <c r="A15" s="10" t="s">
        <v>124</v>
      </c>
    </row>
    <row r="16" spans="1:1" x14ac:dyDescent="0.25">
      <c r="A16" s="3" t="s">
        <v>125</v>
      </c>
    </row>
    <row r="17" spans="1:1" ht="30" x14ac:dyDescent="0.25">
      <c r="A17" s="33" t="s">
        <v>126</v>
      </c>
    </row>
  </sheetData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GrafDinamVehicxTipo</vt:lpstr>
      <vt:lpstr>GrafDinamVehicxProp</vt:lpstr>
      <vt:lpstr>FraDinamVehiculosxCoop</vt:lpstr>
      <vt:lpstr>DatosVehiculos</vt:lpstr>
      <vt:lpstr>TablasBasicas</vt:lpstr>
      <vt:lpstr>Propietarios</vt:lpstr>
      <vt:lpstr>Pruebas</vt:lpstr>
      <vt:lpstr>ConsultarPlaca</vt:lpstr>
      <vt:lpstr>Reglas de Negocio</vt:lpstr>
      <vt:lpstr>Ciudades</vt:lpstr>
      <vt:lpstr>CiudadesyDatos</vt:lpstr>
      <vt:lpstr>ListANUmero</vt:lpstr>
      <vt:lpstr>Marcas</vt:lpstr>
      <vt:lpstr>Propietarios</vt:lpstr>
      <vt:lpstr>TipoVehiculo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</dc:creator>
  <cp:lastModifiedBy>UTP</cp:lastModifiedBy>
  <dcterms:created xsi:type="dcterms:W3CDTF">2017-08-09T02:36:40Z</dcterms:created>
  <dcterms:modified xsi:type="dcterms:W3CDTF">2017-09-05T02:45:09Z</dcterms:modified>
</cp:coreProperties>
</file>