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p\Documents\ETI 2017-2\"/>
    </mc:Choice>
  </mc:AlternateContent>
  <bookViews>
    <workbookView xWindow="0" yWindow="0" windowWidth="15360" windowHeight="7755" tabRatio="939" firstSheet="4" activeTab="4"/>
  </bookViews>
  <sheets>
    <sheet name="GrafDiinamVehicxMarca" sheetId="9" r:id="rId1"/>
    <sheet name="GrafDinam VehicxTipoImptoRod" sheetId="10" r:id="rId2"/>
    <sheet name="GraficaVehiculosporCiudad" sheetId="11" r:id="rId3"/>
    <sheet name=" TotalBonodeVehiculo" sheetId="12" r:id="rId4"/>
    <sheet name="GrafDinam ImpuestoxCiudad" sheetId="13" r:id="rId5"/>
    <sheet name="ControlVehiculos" sheetId="1" r:id="rId6"/>
    <sheet name="Pruebas" sheetId="6" r:id="rId7"/>
    <sheet name="Parametros" sheetId="8" r:id="rId8"/>
    <sheet name="ReglasDeNegocio" sheetId="3" r:id="rId9"/>
    <sheet name="TablasBasicas" sheetId="2" r:id="rId10"/>
    <sheet name="Propietarios" sheetId="7" r:id="rId11"/>
  </sheets>
  <definedNames>
    <definedName name="AuxTransporte">Parametros!$B$2</definedName>
    <definedName name="Ciudades">TablasBasicas!$E$2:$E$10</definedName>
    <definedName name="CiudadesyDatos">TablasBasicas!$E$2:$G$10</definedName>
    <definedName name="Marcas">TablasBasicas!$A$2:$A$10</definedName>
    <definedName name="Propietarios">Propietarios!$A$2:$A$7</definedName>
    <definedName name="SMLV">Parametros!$A$2</definedName>
    <definedName name="TipoVehiculo">TablasBasicas!$C$2:$C$5</definedName>
  </definedNames>
  <calcPr calcId="152511"/>
  <pivotCaches>
    <pivotCache cacheId="13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3" i="1"/>
  <c r="F11" i="1"/>
  <c r="F9" i="1"/>
  <c r="F14" i="1"/>
  <c r="F2" i="1"/>
  <c r="F5" i="1"/>
  <c r="F3" i="1"/>
  <c r="F4" i="1"/>
  <c r="F12" i="1"/>
  <c r="F6" i="1"/>
  <c r="F7" i="1"/>
  <c r="F8" i="1"/>
  <c r="D22" i="6"/>
  <c r="E10" i="1"/>
  <c r="E13" i="1"/>
  <c r="E11" i="1"/>
  <c r="E9" i="1"/>
  <c r="E14" i="1"/>
  <c r="E2" i="1"/>
  <c r="E5" i="1"/>
  <c r="E3" i="1"/>
  <c r="E4" i="1"/>
  <c r="E12" i="1"/>
  <c r="E6" i="1"/>
  <c r="E7" i="1"/>
  <c r="E8" i="1"/>
  <c r="C22" i="6"/>
  <c r="B22" i="6"/>
  <c r="C23" i="6"/>
  <c r="B23" i="6"/>
  <c r="L8" i="1"/>
  <c r="M8" i="1"/>
  <c r="N8" i="1"/>
  <c r="O8" i="1"/>
  <c r="P8" i="1"/>
  <c r="L7" i="1"/>
  <c r="M7" i="1"/>
  <c r="N7" i="1"/>
  <c r="O7" i="1"/>
  <c r="P7" i="1"/>
  <c r="L6" i="1"/>
  <c r="M6" i="1"/>
  <c r="N6" i="1"/>
  <c r="O6" i="1"/>
  <c r="P6" i="1"/>
  <c r="P10" i="1" l="1"/>
  <c r="P13" i="1"/>
  <c r="P11" i="1"/>
  <c r="P9" i="1"/>
  <c r="P14" i="1"/>
  <c r="P2" i="1"/>
  <c r="P5" i="1"/>
  <c r="P3" i="1"/>
  <c r="P4" i="1"/>
  <c r="P12" i="1"/>
  <c r="O10" i="1"/>
  <c r="O13" i="1"/>
  <c r="O11" i="1"/>
  <c r="O9" i="1"/>
  <c r="O14" i="1"/>
  <c r="O2" i="1"/>
  <c r="O5" i="1"/>
  <c r="O3" i="1"/>
  <c r="O4" i="1"/>
  <c r="O12" i="1"/>
  <c r="N10" i="1"/>
  <c r="N13" i="1"/>
  <c r="N11" i="1"/>
  <c r="N9" i="1"/>
  <c r="N14" i="1"/>
  <c r="N2" i="1"/>
  <c r="N5" i="1"/>
  <c r="N3" i="1"/>
  <c r="N4" i="1"/>
  <c r="N12" i="1"/>
  <c r="M13" i="1"/>
  <c r="M10" i="1"/>
  <c r="M11" i="1"/>
  <c r="M9" i="1"/>
  <c r="M14" i="1"/>
  <c r="M2" i="1"/>
  <c r="M5" i="1"/>
  <c r="M3" i="1"/>
  <c r="M4" i="1"/>
  <c r="M12" i="1"/>
  <c r="L10" i="1"/>
  <c r="L13" i="1"/>
  <c r="L11" i="1"/>
  <c r="L9" i="1"/>
  <c r="L14" i="1"/>
  <c r="L2" i="1"/>
  <c r="L5" i="1"/>
  <c r="L3" i="1"/>
  <c r="L4" i="1"/>
  <c r="L12" i="1"/>
  <c r="A2" i="7" l="1"/>
  <c r="A3" i="7"/>
  <c r="A4" i="7"/>
  <c r="D2" i="7"/>
  <c r="D3" i="7"/>
  <c r="D4" i="7"/>
  <c r="F15" i="6"/>
  <c r="E15" i="6"/>
  <c r="D16" i="6"/>
  <c r="D17" i="6"/>
  <c r="D18" i="6"/>
  <c r="D15" i="6"/>
  <c r="B15" i="6"/>
  <c r="F16" i="6" l="1"/>
  <c r="F17" i="6"/>
  <c r="F18" i="6"/>
  <c r="E16" i="6"/>
  <c r="E17" i="6"/>
  <c r="E18" i="6"/>
  <c r="B16" i="6"/>
  <c r="B17" i="6"/>
  <c r="B18" i="6"/>
  <c r="C10" i="6"/>
  <c r="C11" i="6"/>
  <c r="D3" i="6" l="1"/>
  <c r="D4" i="6"/>
  <c r="D2" i="6"/>
  <c r="C3" i="6"/>
  <c r="C4" i="6"/>
  <c r="C2" i="6"/>
</calcChain>
</file>

<file path=xl/comments1.xml><?xml version="1.0" encoding="utf-8"?>
<comments xmlns="http://schemas.openxmlformats.org/spreadsheetml/2006/main">
  <authors>
    <author>UTP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UTP:</t>
        </r>
        <r>
          <rPr>
            <sz val="9"/>
            <color indexed="81"/>
            <rFont val="Tahoma"/>
            <family val="2"/>
          </rPr>
          <t xml:space="preserve">
Para sueldos superiores o iguales a 2.000.000 se debe calcular retencion igual al 1% del suledo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UTP:</t>
        </r>
        <r>
          <rPr>
            <sz val="9"/>
            <color indexed="81"/>
            <rFont val="Tahoma"/>
            <family val="2"/>
          </rPr>
          <t xml:space="preserve">
Tienen BONIFICACION 
 igual a 80,000 los empleados que viven en ciudad diferente a PEREIRA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UTP:</t>
        </r>
        <r>
          <rPr>
            <sz val="9"/>
            <color indexed="81"/>
            <rFont val="Tahoma"/>
            <family val="2"/>
          </rPr>
          <t xml:space="preserve">
Tienen Aux Transporte igual a 80,000 los empleados que ganen menos de 2 salarios minimos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UTP:</t>
        </r>
        <r>
          <rPr>
            <sz val="9"/>
            <color indexed="81"/>
            <rFont val="Tahoma"/>
            <family val="2"/>
          </rPr>
          <t xml:space="preserve">
todos los empleados que vivan en pereira y tengan un sueldo menor o igual de 2.000.000 tienen bono de comfamiliar 
</t>
        </r>
      </text>
    </comment>
  </commentList>
</comments>
</file>

<file path=xl/sharedStrings.xml><?xml version="1.0" encoding="utf-8"?>
<sst xmlns="http://schemas.openxmlformats.org/spreadsheetml/2006/main" count="260" uniqueCount="137">
  <si>
    <t>ID</t>
  </si>
  <si>
    <t>Placa</t>
  </si>
  <si>
    <t>Modelo</t>
  </si>
  <si>
    <t>Marca</t>
  </si>
  <si>
    <t>TipoVehiculo</t>
  </si>
  <si>
    <t>Propietario</t>
  </si>
  <si>
    <t>Precio</t>
  </si>
  <si>
    <t>CiudadCircula</t>
  </si>
  <si>
    <t>AAA111</t>
  </si>
  <si>
    <t>BBB222</t>
  </si>
  <si>
    <t>CCC333</t>
  </si>
  <si>
    <t>DDD444</t>
  </si>
  <si>
    <t>Mazda</t>
  </si>
  <si>
    <t>Audi</t>
  </si>
  <si>
    <t>Toyota</t>
  </si>
  <si>
    <t>Bus</t>
  </si>
  <si>
    <t>Campero</t>
  </si>
  <si>
    <t>Taxi</t>
  </si>
  <si>
    <t>Automovil</t>
  </si>
  <si>
    <t>Ranault</t>
  </si>
  <si>
    <t>Chevrolet</t>
  </si>
  <si>
    <t>Ciudad</t>
  </si>
  <si>
    <t>Pereira</t>
  </si>
  <si>
    <t>Manizales</t>
  </si>
  <si>
    <t>Armenia</t>
  </si>
  <si>
    <t>Cartago</t>
  </si>
  <si>
    <t xml:space="preserve">Nombres </t>
  </si>
  <si>
    <t>Apellidos</t>
  </si>
  <si>
    <t>Direccion</t>
  </si>
  <si>
    <t>Telefonos</t>
  </si>
  <si>
    <t>Email</t>
  </si>
  <si>
    <t>Daniela</t>
  </si>
  <si>
    <t>Ospina Jaramillo</t>
  </si>
  <si>
    <t>Cra 3 25-55 B. La Pradera</t>
  </si>
  <si>
    <t>Dosquebradas</t>
  </si>
  <si>
    <t>3235986-314 780 7798</t>
  </si>
  <si>
    <t>danielaoj@gmail.com</t>
  </si>
  <si>
    <t>NombresyApellidos</t>
  </si>
  <si>
    <t>Alejandro</t>
  </si>
  <si>
    <t>Salazar</t>
  </si>
  <si>
    <t>Calle 20 30-45 El Vergel</t>
  </si>
  <si>
    <t>alejandrosal@hotmail.com</t>
  </si>
  <si>
    <t>Juan Camilo</t>
  </si>
  <si>
    <t>Alzate Valencia</t>
  </si>
  <si>
    <t>Cra 7 35-25 Centro</t>
  </si>
  <si>
    <t>314 782 7796</t>
  </si>
  <si>
    <t>juanca@gmail.com</t>
  </si>
  <si>
    <t>Nombres</t>
  </si>
  <si>
    <t>NombreyApellidos1</t>
  </si>
  <si>
    <t>NombreyApellidos2</t>
  </si>
  <si>
    <t>Juan</t>
  </si>
  <si>
    <t>Perez</t>
  </si>
  <si>
    <t>Carlos</t>
  </si>
  <si>
    <t>Castro</t>
  </si>
  <si>
    <t>Adriana</t>
  </si>
  <si>
    <t>Alvarez</t>
  </si>
  <si>
    <t>Ciudad a consultar:</t>
  </si>
  <si>
    <t>ImpuestoSemaforizacion</t>
  </si>
  <si>
    <t>juan carlos</t>
  </si>
  <si>
    <t>perez osorio</t>
  </si>
  <si>
    <t>CARLOS ALBERTO</t>
  </si>
  <si>
    <t>ARIAS LOPEZ</t>
  </si>
  <si>
    <t>EEE555</t>
  </si>
  <si>
    <t>FFF666</t>
  </si>
  <si>
    <t>FFF667</t>
  </si>
  <si>
    <t>FFF668</t>
  </si>
  <si>
    <t>III999</t>
  </si>
  <si>
    <t>Sueldo</t>
  </si>
  <si>
    <t>Retencion</t>
  </si>
  <si>
    <t>Bonificacion</t>
  </si>
  <si>
    <t>AuxTransporte</t>
  </si>
  <si>
    <t>Salario Minimo</t>
  </si>
  <si>
    <t>BonoComfamiliar</t>
  </si>
  <si>
    <t>NomApePropietario</t>
  </si>
  <si>
    <t>a</t>
  </si>
  <si>
    <t>b</t>
  </si>
  <si>
    <t>c</t>
  </si>
  <si>
    <t>d</t>
  </si>
  <si>
    <t>Daniela Ospina Jaramillo</t>
  </si>
  <si>
    <t>Alejandro Salazar</t>
  </si>
  <si>
    <t>Juan Camilo Alzate Valencia</t>
  </si>
  <si>
    <t>Reglas de negocio</t>
  </si>
  <si>
    <t>Tienen impuesto de semaforizacion igual a 80,000 los vehiculos con modelo inferior a 2015 de lo contrario el impuesto sera de 100,000</t>
  </si>
  <si>
    <t>Tiene retencion del 1% del valor del vehiculo los vehiculos con precio superior o igual a 50,000,000</t>
  </si>
  <si>
    <t>Tienen impuesto de  rodamiento igual al 50% del salario minimo los vehiculos que circulan en Pereira, los que circulan en Dosquebradas el valor del impuesto es de 100,000, los demas no pagan impuesto</t>
  </si>
  <si>
    <t>Los taxis que sean de modelo inferior a 2010 tienen un bono de mecanica por valor de 150,000</t>
  </si>
  <si>
    <t>ImpuestoAño</t>
  </si>
  <si>
    <t>El valor del impuesto anual es del 2% del valor del vehiculo</t>
  </si>
  <si>
    <t>ImptoRodamiento</t>
  </si>
  <si>
    <t>BonoMecanico</t>
  </si>
  <si>
    <t>Formatos condicionales</t>
  </si>
  <si>
    <t>Los vehiculos con valor superior o gual a 100,000 se deben mostrar en color rojo y en negrita</t>
  </si>
  <si>
    <t>Los vehiculos  que sean TAXI se deben mostrar en fondo amarillo y fuente en negrita color negro</t>
  </si>
  <si>
    <t>Los vehiculos que circulan en Pereira deben aparecer en fondo verde claro</t>
  </si>
  <si>
    <t>Clima</t>
  </si>
  <si>
    <t>Poblacion</t>
  </si>
  <si>
    <t>Templado</t>
  </si>
  <si>
    <t>Frio</t>
  </si>
  <si>
    <t>Caliente</t>
  </si>
  <si>
    <t>JJJ111</t>
  </si>
  <si>
    <t>TOYOTA</t>
  </si>
  <si>
    <t>HHH456</t>
  </si>
  <si>
    <t>Ford</t>
  </si>
  <si>
    <t>DFG987</t>
  </si>
  <si>
    <t>xcv456</t>
  </si>
  <si>
    <t>juan perez</t>
  </si>
  <si>
    <t>FechaVenta</t>
  </si>
  <si>
    <t>MesVenta</t>
  </si>
  <si>
    <t>AñoVenta</t>
  </si>
  <si>
    <t>FechaCompra</t>
  </si>
  <si>
    <t>MesCompra</t>
  </si>
  <si>
    <t>AñoCompra</t>
  </si>
  <si>
    <t>Cuantos vehiculos hay por MARCA y cuanto cuestan</t>
  </si>
  <si>
    <t>Cuantos vehiculos hay por TIPO DE VEHICULO y cuanto pagan de impuesto de rodamiento y semaforizacion</t>
  </si>
  <si>
    <t>Cuantos vehiculos circulan por cada ciudad</t>
  </si>
  <si>
    <t>Etiquetas de fila</t>
  </si>
  <si>
    <t>Total general</t>
  </si>
  <si>
    <t>Suma de Precio</t>
  </si>
  <si>
    <t>Cuenta de Marca</t>
  </si>
  <si>
    <t>(Todas)</t>
  </si>
  <si>
    <t>Cuantos vehiculos reciben bono mecanico y cuanto es la suma del valor de estos</t>
  </si>
  <si>
    <t>Cuantos vehiculos circulan por cada ciudad y por tipo de vehiculo. Que pueda ver un propietario en particular.</t>
  </si>
  <si>
    <t>Tablas y graficos dinamicos (colocar filtro)</t>
  </si>
  <si>
    <t>Cuanto se paga de impuesto por cada ciudad</t>
  </si>
  <si>
    <t>Suma de ImptoRodamiento</t>
  </si>
  <si>
    <t>Suma de ImpuestoSemaforizacion</t>
  </si>
  <si>
    <t>Cuenta de TipoVehiculo</t>
  </si>
  <si>
    <t>Cuenta de CiudadCircula</t>
  </si>
  <si>
    <t>Suma de BonoMecanico</t>
  </si>
  <si>
    <t>Suma de ImpuestoAño</t>
  </si>
  <si>
    <t>Total Impuesto Anual</t>
  </si>
  <si>
    <t>Total Impuesto Semaf</t>
  </si>
  <si>
    <t>Total  Impuesto Rod</t>
  </si>
  <si>
    <t>2014</t>
  </si>
  <si>
    <t>2015</t>
  </si>
  <si>
    <t>2016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</si>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</sst>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0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0" borderId="0" xfId="1"/>
    <xf numFmtId="0" fontId="0" fillId="3" borderId="0" xfId="0" applyFill="1"/>
    <xf numFmtId="43" fontId="0" fillId="0" borderId="0" xfId="2" applyFont="1"/>
    <xf numFmtId="164" fontId="0" fillId="0" borderId="0" xfId="2" applyNumberFormat="1" applyFont="1"/>
    <xf numFmtId="15" fontId="0" fillId="0" borderId="0" xfId="0" applyNumberFormat="1"/>
    <xf numFmtId="0" fontId="3" fillId="4" borderId="0" xfId="0" applyFont="1" applyFill="1"/>
    <xf numFmtId="43" fontId="0" fillId="0" borderId="1" xfId="2" applyFont="1" applyBorder="1"/>
    <xf numFmtId="164" fontId="0" fillId="0" borderId="1" xfId="2" applyNumberFormat="1" applyFont="1" applyBorder="1"/>
    <xf numFmtId="43" fontId="0" fillId="3" borderId="1" xfId="2" applyFont="1" applyFill="1" applyBorder="1"/>
    <xf numFmtId="0" fontId="0" fillId="3" borderId="1" xfId="0" applyFill="1" applyBorder="1"/>
    <xf numFmtId="0" fontId="0" fillId="0" borderId="0" xfId="0" applyAlignment="1">
      <alignment wrapText="1"/>
    </xf>
    <xf numFmtId="0" fontId="6" fillId="5" borderId="0" xfId="0" applyFont="1" applyFill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2" borderId="2" xfId="0" applyFill="1" applyBorder="1"/>
    <xf numFmtId="0" fontId="0" fillId="2" borderId="3" xfId="0" applyFill="1" applyBorder="1"/>
    <xf numFmtId="0" fontId="0" fillId="0" borderId="1" xfId="0" applyFill="1" applyBorder="1"/>
    <xf numFmtId="0" fontId="0" fillId="0" borderId="0" xfId="0" applyNumberFormat="1"/>
    <xf numFmtId="14" fontId="0" fillId="0" borderId="0" xfId="0" applyNumberFormat="1"/>
    <xf numFmtId="0" fontId="9" fillId="0" borderId="0" xfId="0" applyFont="1"/>
    <xf numFmtId="15" fontId="0" fillId="0" borderId="0" xfId="0" applyNumberFormat="1" applyAlignment="1">
      <alignment horizontal="center"/>
    </xf>
    <xf numFmtId="0" fontId="10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7" borderId="0" xfId="0" applyFill="1" applyAlignment="1">
      <alignment wrapText="1"/>
    </xf>
    <xf numFmtId="0" fontId="0" fillId="0" borderId="0" xfId="0" applyAlignment="1">
      <alignment horizontal="left" indent="1"/>
    </xf>
    <xf numFmtId="164" fontId="0" fillId="0" borderId="0" xfId="0" applyNumberFormat="1" applyAlignment="1">
      <alignment horizontal="left"/>
    </xf>
    <xf numFmtId="0" fontId="0" fillId="7" borderId="0" xfId="0" applyFill="1" applyBorder="1" applyAlignment="1">
      <alignment wrapText="1"/>
    </xf>
  </cellXfs>
  <cellStyles count="3">
    <cellStyle name="Hipervínculo" xfId="1" builtinId="8"/>
    <cellStyle name="Millares" xfId="2" builtinId="3"/>
    <cellStyle name="Normal" xfId="0" builtinId="0"/>
  </cellStyles>
  <dxfs count="31">
    <dxf>
      <numFmt numFmtId="164" formatCode="_(* #,##0_);_(* \(#,##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  <dxf>
      <numFmt numFmtId="35" formatCode="_(* #,##0.00_);_(* \(#,##0.0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  <dxf>
      <numFmt numFmtId="35" formatCode="_(* #,##0.00_);_(* \(#,##0.00\);_(* &quot;-&quot;??_);_(@_)"/>
    </dxf>
    <dxf>
      <numFmt numFmtId="164" formatCode="_(* #,##0_);_(* \(#,##0\);_(* &quot;-&quot;??_);_(@_)"/>
    </dxf>
    <dxf>
      <numFmt numFmtId="0" formatCode="General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0" formatCode="General"/>
    </dxf>
    <dxf>
      <numFmt numFmtId="164" formatCode="_(* #,##0_);_(* \(#,##0\);_(* &quot;-&quot;??_);_(@_)"/>
    </dxf>
    <dxf>
      <numFmt numFmtId="20" formatCode="dd\-mmm\-yy"/>
      <alignment horizontal="center" vertical="bottom" textRotation="0" wrapText="0" indent="0" justifyLastLine="0" shrinkToFit="0" readingOrder="0"/>
    </dxf>
    <dxf>
      <numFmt numFmtId="20" formatCode="dd\-mmm\-yy"/>
    </dxf>
    <dxf>
      <numFmt numFmtId="20" formatCode="dd\-mmm\-yy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>
          <fgColor indexed="64"/>
          <bgColor theme="4" tint="-0.499984740745262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C00000"/>
      </font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[ETI_ControlVehiculos.xlsx]GrafDiinamVehicxMarca!Tabla dinámica1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Total Precio</a:t>
            </a:r>
          </a:p>
          <a:p>
            <a:pPr>
              <a:defRPr/>
            </a:pPr>
            <a:r>
              <a:rPr lang="es-CO"/>
              <a:t> Vehiculos por Marca</a:t>
            </a:r>
          </a:p>
        </c:rich>
      </c:tx>
      <c:layout>
        <c:manualLayout>
          <c:xMode val="edge"/>
          <c:yMode val="edge"/>
          <c:x val="0.33614814034533314"/>
          <c:y val="2.7092400322670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GrafDiinamVehicxMarca!$B$3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GrafDiinamVehicxMarca!$A$4:$A$10</c:f>
              <c:strCache>
                <c:ptCount val="6"/>
                <c:pt idx="0">
                  <c:v>Mazda</c:v>
                </c:pt>
                <c:pt idx="1">
                  <c:v>Audi</c:v>
                </c:pt>
                <c:pt idx="2">
                  <c:v>Toyota</c:v>
                </c:pt>
                <c:pt idx="3">
                  <c:v>Chevrolet</c:v>
                </c:pt>
                <c:pt idx="4">
                  <c:v>Ford</c:v>
                </c:pt>
                <c:pt idx="5">
                  <c:v>Ranault</c:v>
                </c:pt>
              </c:strCache>
            </c:strRef>
          </c:cat>
          <c:val>
            <c:numRef>
              <c:f>GrafDiinamVehicxMarca!$B$4:$B$10</c:f>
              <c:numCache>
                <c:formatCode>_(* #,##0_);_(* \(#,##0\);_(* "-"??_);_(@_)</c:formatCode>
                <c:ptCount val="6"/>
                <c:pt idx="0">
                  <c:v>370000000</c:v>
                </c:pt>
                <c:pt idx="1">
                  <c:v>289000000</c:v>
                </c:pt>
                <c:pt idx="2">
                  <c:v>248000000</c:v>
                </c:pt>
                <c:pt idx="3">
                  <c:v>125000000</c:v>
                </c:pt>
                <c:pt idx="4">
                  <c:v>90000000</c:v>
                </c:pt>
                <c:pt idx="5">
                  <c:v>80000000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315896"/>
        <c:axId val="193315504"/>
      </c:barChart>
      <c:catAx>
        <c:axId val="19331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3315504"/>
        <c:crosses val="autoZero"/>
        <c:auto val="1"/>
        <c:lblAlgn val="ctr"/>
        <c:lblOffset val="100"/>
        <c:noMultiLvlLbl val="0"/>
      </c:catAx>
      <c:valAx>
        <c:axId val="19331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331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[ETI_ControlVehiculos.xlsx]GrafDiinamVehicxMarca!Tabla dinámica2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Cantidad de Vehiculos x Marca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GrafDiinamVehicxMarca!$C$21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GrafDiinamVehicxMarca!$B$22:$B$28</c:f>
              <c:strCache>
                <c:ptCount val="6"/>
                <c:pt idx="0">
                  <c:v>Mazda</c:v>
                </c:pt>
                <c:pt idx="1">
                  <c:v>Toyota</c:v>
                </c:pt>
                <c:pt idx="2">
                  <c:v>Audi</c:v>
                </c:pt>
                <c:pt idx="3">
                  <c:v>Ranault</c:v>
                </c:pt>
                <c:pt idx="4">
                  <c:v>Chevrolet</c:v>
                </c:pt>
                <c:pt idx="5">
                  <c:v>Ford</c:v>
                </c:pt>
              </c:strCache>
            </c:strRef>
          </c:cat>
          <c:val>
            <c:numRef>
              <c:f>GrafDiinamVehicxMarca!$C$22:$C$28</c:f>
              <c:numCache>
                <c:formatCode>General</c:formatCode>
                <c:ptCount val="6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316680"/>
        <c:axId val="193317072"/>
      </c:barChart>
      <c:catAx>
        <c:axId val="193316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3317072"/>
        <c:crosses val="autoZero"/>
        <c:auto val="1"/>
        <c:lblAlgn val="ctr"/>
        <c:lblOffset val="100"/>
        <c:noMultiLvlLbl val="0"/>
      </c:catAx>
      <c:valAx>
        <c:axId val="19331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3316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[ETI_ControlVehiculos.xlsx]GrafDinam VehicxTipoImptoRod!Tabla dinámica1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Impuestos de Vehiculos por tipo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'GrafDinam VehicxTipoImptoRod'!$B$3</c:f>
              <c:strCache>
                <c:ptCount val="1"/>
                <c:pt idx="0">
                  <c:v>Suma de ImptoRodamiento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'GrafDinam VehicxTipoImptoRod'!$A$4:$A$5</c:f>
              <c:strCache>
                <c:ptCount val="1"/>
                <c:pt idx="0">
                  <c:v>Bus</c:v>
                </c:pt>
              </c:strCache>
            </c:strRef>
          </c:cat>
          <c:val>
            <c:numRef>
              <c:f>'GrafDinam VehicxTipoImptoRod'!$B$4:$B$5</c:f>
              <c:numCache>
                <c:formatCode>_(* #,##0_);_(* \(#,##0\);_(* "-"??_);_(@_)</c:formatCode>
                <c:ptCount val="1"/>
                <c:pt idx="0">
                  <c:v>440000</c:v>
                </c:pt>
              </c:numCache>
            </c:numRef>
          </c:val>
        </c:ser>
        <c:ser>
          <c:idx val="1"/>
          <c:order val="1"/>
          <c:tx>
            <c:strRef>
              <c:f>'GrafDinam VehicxTipoImptoRod'!$C$3</c:f>
              <c:strCache>
                <c:ptCount val="1"/>
                <c:pt idx="0">
                  <c:v>Suma de ImpuestoSemaforizacion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'GrafDinam VehicxTipoImptoRod'!$A$4:$A$5</c:f>
              <c:strCache>
                <c:ptCount val="1"/>
                <c:pt idx="0">
                  <c:v>Bus</c:v>
                </c:pt>
              </c:strCache>
            </c:strRef>
          </c:cat>
          <c:val>
            <c:numRef>
              <c:f>'GrafDinam VehicxTipoImptoRod'!$C$4:$C$5</c:f>
              <c:numCache>
                <c:formatCode>_(* #,##0_);_(* \(#,##0\);_(* "-"??_);_(@_)</c:formatCode>
                <c:ptCount val="1"/>
                <c:pt idx="0">
                  <c:v>80000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55817528"/>
        <c:axId val="255817920"/>
      </c:barChart>
      <c:catAx>
        <c:axId val="255817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5817920"/>
        <c:crosses val="autoZero"/>
        <c:auto val="1"/>
        <c:lblAlgn val="ctr"/>
        <c:lblOffset val="100"/>
        <c:noMultiLvlLbl val="0"/>
      </c:catAx>
      <c:valAx>
        <c:axId val="25581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5817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[ETI_ControlVehiculos.xlsx]GrafDinam VehicxTipoImptoRod!Tabla dinámica2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Número</a:t>
            </a:r>
            <a:r>
              <a:rPr lang="en-US" baseline="0"/>
              <a:t> de vehiculos por tipo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'GrafDinam VehicxTipoImptoRod'!$B$25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'GrafDinam VehicxTipoImptoRod'!$A$26:$A$29</c:f>
              <c:strCache>
                <c:ptCount val="3"/>
                <c:pt idx="0">
                  <c:v>Taxi</c:v>
                </c:pt>
                <c:pt idx="1">
                  <c:v>Automovil</c:v>
                </c:pt>
                <c:pt idx="2">
                  <c:v>Bus</c:v>
                </c:pt>
              </c:strCache>
            </c:strRef>
          </c:cat>
          <c:val>
            <c:numRef>
              <c:f>'GrafDinam VehicxTipoImptoRod'!$B$26:$B$29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53370416"/>
        <c:axId val="253369240"/>
      </c:barChart>
      <c:catAx>
        <c:axId val="25337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3369240"/>
        <c:crosses val="autoZero"/>
        <c:auto val="1"/>
        <c:lblAlgn val="ctr"/>
        <c:lblOffset val="100"/>
        <c:noMultiLvlLbl val="0"/>
      </c:catAx>
      <c:valAx>
        <c:axId val="25336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337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[ETI_ControlVehiculos.xlsx]GraficaVehiculosporCiudad!Tabla 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Vehiculos</a:t>
            </a:r>
            <a:r>
              <a:rPr lang="es-CO" baseline="0"/>
              <a:t> por Ciudad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GraficaVehiculosporCiudad!$B$3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GraficaVehiculosporCiudad!$A$4:$A$9</c:f>
              <c:strCache>
                <c:ptCount val="5"/>
                <c:pt idx="0">
                  <c:v>Pereira</c:v>
                </c:pt>
                <c:pt idx="1">
                  <c:v>Armenia</c:v>
                </c:pt>
                <c:pt idx="2">
                  <c:v>Manizales</c:v>
                </c:pt>
                <c:pt idx="3">
                  <c:v>Cartago</c:v>
                </c:pt>
                <c:pt idx="4">
                  <c:v>Dosquebradas</c:v>
                </c:pt>
              </c:strCache>
            </c:strRef>
          </c:cat>
          <c:val>
            <c:numRef>
              <c:f>GraficaVehiculosporCiudad!$B$4:$B$9</c:f>
              <c:numCache>
                <c:formatCode>General</c:formatCode>
                <c:ptCount val="5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54065120"/>
        <c:axId val="254065512"/>
      </c:barChart>
      <c:catAx>
        <c:axId val="2540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4065512"/>
        <c:crosses val="autoZero"/>
        <c:auto val="1"/>
        <c:lblAlgn val="ctr"/>
        <c:lblOffset val="100"/>
        <c:noMultiLvlLbl val="0"/>
      </c:catAx>
      <c:valAx>
        <c:axId val="254065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406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[ETI_ControlVehiculos.xlsx] TotalBonodeVehiculo!Tabla dinámica4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Vehiculos</a:t>
            </a:r>
            <a:r>
              <a:rPr lang="en-US" baseline="0"/>
              <a:t> con Bono Mecanico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TotalBonodeVehiculo'!$B$3</c:f>
              <c:strCache>
                <c:ptCount val="1"/>
                <c:pt idx="0">
                  <c:v>Suma de BonoMecanico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 TotalBonodeVehiculo'!$A$4:$A$8</c:f>
              <c:multiLvlStrCache>
                <c:ptCount val="2"/>
                <c:lvl>
                  <c:pt idx="0">
                    <c:v>Taxi</c:v>
                  </c:pt>
                  <c:pt idx="1">
                    <c:v>Taxi</c:v>
                  </c:pt>
                </c:lvl>
                <c:lvl>
                  <c:pt idx="0">
                    <c:v> 150.000 </c:v>
                  </c:pt>
                  <c:pt idx="1">
                    <c:v> -   </c:v>
                  </c:pt>
                </c:lvl>
              </c:multiLvlStrCache>
            </c:multiLvlStrRef>
          </c:cat>
          <c:val>
            <c:numRef>
              <c:f>' TotalBonodeVehiculo'!$B$4:$B$8</c:f>
              <c:numCache>
                <c:formatCode>General</c:formatCode>
                <c:ptCount val="2"/>
                <c:pt idx="0">
                  <c:v>450000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 TotalBonodeVehiculo'!$C$3</c:f>
              <c:strCache>
                <c:ptCount val="1"/>
                <c:pt idx="0">
                  <c:v>Cuenta de TipoVehiculo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 TotalBonodeVehiculo'!$A$4:$A$8</c:f>
              <c:multiLvlStrCache>
                <c:ptCount val="2"/>
                <c:lvl>
                  <c:pt idx="0">
                    <c:v>Taxi</c:v>
                  </c:pt>
                  <c:pt idx="1">
                    <c:v>Taxi</c:v>
                  </c:pt>
                </c:lvl>
                <c:lvl>
                  <c:pt idx="0">
                    <c:v> 150.000 </c:v>
                  </c:pt>
                  <c:pt idx="1">
                    <c:v> -   </c:v>
                  </c:pt>
                </c:lvl>
              </c:multiLvlStrCache>
            </c:multiLvlStrRef>
          </c:cat>
          <c:val>
            <c:numRef>
              <c:f>' TotalBonodeVehiculo'!$C$4:$C$8</c:f>
              <c:numCache>
                <c:formatCode>General</c:formatCode>
                <c:ptCount val="2"/>
                <c:pt idx="0">
                  <c:v>3</c:v>
                </c:pt>
                <c:pt idx="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0228640"/>
        <c:axId val="309144144"/>
      </c:barChart>
      <c:catAx>
        <c:axId val="31022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144144"/>
        <c:crosses val="autoZero"/>
        <c:auto val="1"/>
        <c:lblAlgn val="ctr"/>
        <c:lblOffset val="100"/>
        <c:noMultiLvlLbl val="0"/>
      </c:catAx>
      <c:valAx>
        <c:axId val="30914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2286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[ETI_ControlVehiculos.xlsx]GrafDinam ImpuestoxCiudad!Tabla dinámica5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tx1">
                    <a:lumMod val="85000"/>
                    <a:lumOff val="1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chemeClr val="tx1">
                    <a:lumMod val="85000"/>
                    <a:lumOff val="15000"/>
                  </a:schemeClr>
                </a:solidFill>
              </a:rPr>
              <a:t>Total impuestos x ciudad</a:t>
            </a:r>
          </a:p>
        </c:rich>
      </c:tx>
      <c:layout/>
      <c:overlay val="0"/>
      <c:spPr>
        <a:solidFill>
          <a:schemeClr val="accent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tx1">
                  <a:lumMod val="85000"/>
                  <a:lumOff val="1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'GrafDinam ImpuestoxCiudad'!$B$3</c:f>
              <c:strCache>
                <c:ptCount val="1"/>
                <c:pt idx="0">
                  <c:v>Total Impuesto Anual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'GrafDinam ImpuestoxCiudad'!$A$4:$A$9</c:f>
              <c:strCache>
                <c:ptCount val="5"/>
                <c:pt idx="0">
                  <c:v>Pereira</c:v>
                </c:pt>
                <c:pt idx="1">
                  <c:v>Cartago</c:v>
                </c:pt>
                <c:pt idx="2">
                  <c:v>Armenia</c:v>
                </c:pt>
                <c:pt idx="3">
                  <c:v>Dosquebradas</c:v>
                </c:pt>
                <c:pt idx="4">
                  <c:v>Manizales</c:v>
                </c:pt>
              </c:strCache>
            </c:strRef>
          </c:cat>
          <c:val>
            <c:numRef>
              <c:f>'GrafDinam ImpuestoxCiudad'!$B$4:$B$9</c:f>
              <c:numCache>
                <c:formatCode>_(* #,##0_);_(* \(#,##0\);_(* "-"??_);_(@_)</c:formatCode>
                <c:ptCount val="5"/>
                <c:pt idx="0">
                  <c:v>11360000</c:v>
                </c:pt>
                <c:pt idx="1">
                  <c:v>4500000</c:v>
                </c:pt>
                <c:pt idx="2">
                  <c:v>3780000</c:v>
                </c:pt>
                <c:pt idx="3">
                  <c:v>2500000</c:v>
                </c:pt>
                <c:pt idx="4">
                  <c:v>1900000</c:v>
                </c:pt>
              </c:numCache>
            </c:numRef>
          </c:val>
        </c:ser>
        <c:ser>
          <c:idx val="1"/>
          <c:order val="1"/>
          <c:tx>
            <c:strRef>
              <c:f>'GrafDinam ImpuestoxCiudad'!$C$3</c:f>
              <c:strCache>
                <c:ptCount val="1"/>
                <c:pt idx="0">
                  <c:v>Total Impuesto Semaf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'GrafDinam ImpuestoxCiudad'!$A$4:$A$9</c:f>
              <c:strCache>
                <c:ptCount val="5"/>
                <c:pt idx="0">
                  <c:v>Pereira</c:v>
                </c:pt>
                <c:pt idx="1">
                  <c:v>Cartago</c:v>
                </c:pt>
                <c:pt idx="2">
                  <c:v>Armenia</c:v>
                </c:pt>
                <c:pt idx="3">
                  <c:v>Dosquebradas</c:v>
                </c:pt>
                <c:pt idx="4">
                  <c:v>Manizales</c:v>
                </c:pt>
              </c:strCache>
            </c:strRef>
          </c:cat>
          <c:val>
            <c:numRef>
              <c:f>'GrafDinam ImpuestoxCiudad'!$C$4:$C$9</c:f>
              <c:numCache>
                <c:formatCode>_(* #,##0_);_(* \(#,##0\);_(* "-"??_);_(@_)</c:formatCode>
                <c:ptCount val="5"/>
                <c:pt idx="0">
                  <c:v>440000</c:v>
                </c:pt>
                <c:pt idx="1">
                  <c:v>160000</c:v>
                </c:pt>
                <c:pt idx="2">
                  <c:v>260000</c:v>
                </c:pt>
                <c:pt idx="3">
                  <c:v>80000</c:v>
                </c:pt>
                <c:pt idx="4">
                  <c:v>180000</c:v>
                </c:pt>
              </c:numCache>
            </c:numRef>
          </c:val>
        </c:ser>
        <c:ser>
          <c:idx val="2"/>
          <c:order val="2"/>
          <c:tx>
            <c:strRef>
              <c:f>'GrafDinam ImpuestoxCiudad'!$D$3</c:f>
              <c:strCache>
                <c:ptCount val="1"/>
                <c:pt idx="0">
                  <c:v>Total  Impuesto Rod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'GrafDinam ImpuestoxCiudad'!$A$4:$A$9</c:f>
              <c:strCache>
                <c:ptCount val="5"/>
                <c:pt idx="0">
                  <c:v>Pereira</c:v>
                </c:pt>
                <c:pt idx="1">
                  <c:v>Cartago</c:v>
                </c:pt>
                <c:pt idx="2">
                  <c:v>Armenia</c:v>
                </c:pt>
                <c:pt idx="3">
                  <c:v>Dosquebradas</c:v>
                </c:pt>
                <c:pt idx="4">
                  <c:v>Manizales</c:v>
                </c:pt>
              </c:strCache>
            </c:strRef>
          </c:cat>
          <c:val>
            <c:numRef>
              <c:f>'GrafDinam ImpuestoxCiudad'!$D$4:$D$9</c:f>
              <c:numCache>
                <c:formatCode>_(* #,##0_);_(* \(#,##0\);_(* "-"??_);_(@_)</c:formatCode>
                <c:ptCount val="5"/>
                <c:pt idx="0">
                  <c:v>2200000</c:v>
                </c:pt>
                <c:pt idx="1">
                  <c:v>0</c:v>
                </c:pt>
                <c:pt idx="2">
                  <c:v>0</c:v>
                </c:pt>
                <c:pt idx="3">
                  <c:v>100000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7599832"/>
        <c:axId val="253045248"/>
      </c:barChart>
      <c:catAx>
        <c:axId val="317599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3045248"/>
        <c:crosses val="autoZero"/>
        <c:auto val="1"/>
        <c:lblAlgn val="ctr"/>
        <c:lblOffset val="100"/>
        <c:noMultiLvlLbl val="0"/>
      </c:catAx>
      <c:valAx>
        <c:axId val="25304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7599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[ETI_ControlVehiculos.xlsx]GrafDinam ImpuestoxCiudad!Tabla dinámica6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'GrafDinam ImpuestoxCiudad'!$C$34</c:f>
              <c:strCache>
                <c:ptCount val="1"/>
                <c:pt idx="0">
                  <c:v>Suma de ImpuestoAño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'GrafDinam ImpuestoxCiudad'!$C$35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'GrafDinam ImpuestoxCiudad'!$C$35</c:f>
              <c:numCache>
                <c:formatCode>_(* #,##0_);_(* \(#,##0\);_(* "-"??_);_(@_)</c:formatCode>
                <c:ptCount val="1"/>
                <c:pt idx="0">
                  <c:v>24040000</c:v>
                </c:pt>
              </c:numCache>
            </c:numRef>
          </c:val>
        </c:ser>
        <c:ser>
          <c:idx val="1"/>
          <c:order val="1"/>
          <c:tx>
            <c:strRef>
              <c:f>'GrafDinam ImpuestoxCiudad'!$D$34</c:f>
              <c:strCache>
                <c:ptCount val="1"/>
                <c:pt idx="0">
                  <c:v>Suma de ImpuestoSemaforizacion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'GrafDinam ImpuestoxCiudad'!$C$35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'GrafDinam ImpuestoxCiudad'!$D$35</c:f>
              <c:numCache>
                <c:formatCode>_(* #,##0_);_(* \(#,##0\);_(* "-"??_);_(@_)</c:formatCode>
                <c:ptCount val="1"/>
                <c:pt idx="0">
                  <c:v>1120000</c:v>
                </c:pt>
              </c:numCache>
            </c:numRef>
          </c:val>
        </c:ser>
        <c:ser>
          <c:idx val="2"/>
          <c:order val="2"/>
          <c:tx>
            <c:strRef>
              <c:f>'GrafDinam ImpuestoxCiudad'!$E$34</c:f>
              <c:strCache>
                <c:ptCount val="1"/>
                <c:pt idx="0">
                  <c:v>Suma de ImptoRodamiento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'GrafDinam ImpuestoxCiudad'!$C$35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'GrafDinam ImpuestoxCiudad'!$E$35</c:f>
              <c:numCache>
                <c:formatCode>_(* #,##0_);_(* \(#,##0\);_(* "-"??_);_(@_)</c:formatCode>
                <c:ptCount val="1"/>
                <c:pt idx="0">
                  <c:v>2300000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3469176"/>
        <c:axId val="249274304"/>
      </c:barChart>
      <c:catAx>
        <c:axId val="313469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9274304"/>
        <c:crosses val="autoZero"/>
        <c:auto val="1"/>
        <c:lblAlgn val="ctr"/>
        <c:lblOffset val="100"/>
        <c:noMultiLvlLbl val="0"/>
      </c:catAx>
      <c:valAx>
        <c:axId val="24927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3469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[ETI_ControlVehiculos.xlsx]GrafDinam ImpuestoxCiudad!Tabla dinámica7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Compras x año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'GrafDinam ImpuestoxCiudad'!$C$57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'GrafDinam ImpuestoxCiudad'!$B$58:$B$62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'GrafDinam ImpuestoxCiudad'!$C$58:$C$62</c:f>
              <c:numCache>
                <c:formatCode>_(* #,##0_);_(* \(#,##0\);_(* "-"??_);_(@_)</c:formatCode>
                <c:ptCount val="4"/>
                <c:pt idx="0">
                  <c:v>110000000</c:v>
                </c:pt>
                <c:pt idx="1">
                  <c:v>139000000</c:v>
                </c:pt>
                <c:pt idx="2">
                  <c:v>483000000</c:v>
                </c:pt>
                <c:pt idx="3">
                  <c:v>470000000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42861</xdr:rowOff>
    </xdr:from>
    <xdr:to>
      <xdr:col>8</xdr:col>
      <xdr:colOff>581025</xdr:colOff>
      <xdr:row>17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171450</xdr:colOff>
      <xdr:row>18</xdr:row>
      <xdr:rowOff>71437</xdr:rowOff>
    </xdr:from>
    <xdr:to>
      <xdr:col>8</xdr:col>
      <xdr:colOff>600075</xdr:colOff>
      <xdr:row>34</xdr:row>
      <xdr:rowOff>9525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100012</xdr:rowOff>
    </xdr:from>
    <xdr:to>
      <xdr:col>4</xdr:col>
      <xdr:colOff>180975</xdr:colOff>
      <xdr:row>22</xdr:row>
      <xdr:rowOff>176212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119062</xdr:rowOff>
    </xdr:from>
    <xdr:to>
      <xdr:col>2</xdr:col>
      <xdr:colOff>1704975</xdr:colOff>
      <xdr:row>45</xdr:row>
      <xdr:rowOff>4762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90487</xdr:rowOff>
    </xdr:from>
    <xdr:to>
      <xdr:col>8</xdr:col>
      <xdr:colOff>19050</xdr:colOff>
      <xdr:row>19</xdr:row>
      <xdr:rowOff>166687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33337</xdr:rowOff>
    </xdr:from>
    <xdr:to>
      <xdr:col>4</xdr:col>
      <xdr:colOff>381000</xdr:colOff>
      <xdr:row>21</xdr:row>
      <xdr:rowOff>109537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9</xdr:row>
      <xdr:rowOff>185737</xdr:rowOff>
    </xdr:from>
    <xdr:to>
      <xdr:col>4</xdr:col>
      <xdr:colOff>1438274</xdr:colOff>
      <xdr:row>26</xdr:row>
      <xdr:rowOff>161925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35</xdr:row>
      <xdr:rowOff>138112</xdr:rowOff>
    </xdr:from>
    <xdr:to>
      <xdr:col>3</xdr:col>
      <xdr:colOff>1600200</xdr:colOff>
      <xdr:row>50</xdr:row>
      <xdr:rowOff>23812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62</xdr:row>
      <xdr:rowOff>147637</xdr:rowOff>
    </xdr:from>
    <xdr:to>
      <xdr:col>3</xdr:col>
      <xdr:colOff>723900</xdr:colOff>
      <xdr:row>77</xdr:row>
      <xdr:rowOff>33337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TP" refreshedDate="42980.465853125002" createdVersion="5" refreshedVersion="5" minRefreshableVersion="3" recordCount="13">
  <cacheSource type="worksheet">
    <worksheetSource name="TblControlVehiculos"/>
  </cacheSource>
  <cacheFields count="16">
    <cacheField name="ID" numFmtId="0">
      <sharedItems containsSemiMixedTypes="0" containsString="0" containsNumber="1" containsInteger="1" minValue="1" maxValue="13"/>
    </cacheField>
    <cacheField name="Placa" numFmtId="0">
      <sharedItems count="13">
        <s v="AAA111"/>
        <s v="BBB222"/>
        <s v="CCC333"/>
        <s v="DDD444"/>
        <s v="EEE555"/>
        <s v="FFF666"/>
        <s v="FFF667"/>
        <s v="FFF668"/>
        <s v="III999"/>
        <s v="JJJ111"/>
        <s v="HHH456"/>
        <s v="DFG987"/>
        <s v="xcv456"/>
      </sharedItems>
    </cacheField>
    <cacheField name="Modelo" numFmtId="0">
      <sharedItems containsSemiMixedTypes="0" containsString="0" containsNumber="1" containsInteger="1" minValue="1014" maxValue="2016"/>
    </cacheField>
    <cacheField name="FechaCompra" numFmtId="15">
      <sharedItems containsSemiMixedTypes="0" containsNonDate="0" containsDate="1" containsString="0" minDate="2014-04-21T00:00:00" maxDate="2017-06-05T00:00:00"/>
    </cacheField>
    <cacheField name="MesCompra" numFmtId="15">
      <sharedItems count="9">
        <s v="Enero"/>
        <s v="Mayo"/>
        <s v="Junio"/>
        <s v="Septiembre"/>
        <s v="Febrero"/>
        <s v="Agosto"/>
        <s v="Octubre"/>
        <s v="Marzo"/>
        <s v="Abril"/>
      </sharedItems>
    </cacheField>
    <cacheField name="AñoCompra" numFmtId="15">
      <sharedItems count="4">
        <s v="2017"/>
        <s v="2016"/>
        <s v="2015"/>
        <s v="2014"/>
      </sharedItems>
    </cacheField>
    <cacheField name="Marca" numFmtId="0">
      <sharedItems count="6">
        <s v="Mazda"/>
        <s v="Toyota"/>
        <s v="Ranault"/>
        <s v="Audi"/>
        <s v="Chevrolet"/>
        <s v="Ford"/>
      </sharedItems>
    </cacheField>
    <cacheField name="TipoVehiculo" numFmtId="0">
      <sharedItems count="4">
        <s v="Bus"/>
        <s v="Campero"/>
        <s v="Taxi"/>
        <s v="Automovil"/>
      </sharedItems>
    </cacheField>
    <cacheField name="Propietario" numFmtId="0">
      <sharedItems count="3">
        <s v="Daniela Ospina Jaramillo"/>
        <s v="Alejandro Salazar"/>
        <s v="Juan Camilo Alzate Valencia"/>
      </sharedItems>
    </cacheField>
    <cacheField name="Precio" numFmtId="164">
      <sharedItems containsSemiMixedTypes="0" containsString="0" containsNumber="1" containsInteger="1" minValue="45000000" maxValue="150000000"/>
    </cacheField>
    <cacheField name="CiudadCircula" numFmtId="0">
      <sharedItems count="5">
        <s v="Pereira"/>
        <s v="Manizales"/>
        <s v="Armenia"/>
        <s v="Cartago"/>
        <s v="Dosquebradas"/>
      </sharedItems>
    </cacheField>
    <cacheField name="ImpuestoAño" numFmtId="0">
      <sharedItems containsSemiMixedTypes="0" containsString="0" containsNumber="1" containsInteger="1" minValue="900000" maxValue="3000000"/>
    </cacheField>
    <cacheField name="Retencion" numFmtId="164">
      <sharedItems containsSemiMixedTypes="0" containsString="0" containsNumber="1" containsInteger="1" minValue="0" maxValue="1500000"/>
    </cacheField>
    <cacheField name="ImpuestoSemaforizacion" numFmtId="164">
      <sharedItems containsSemiMixedTypes="0" containsString="0" containsNumber="1" containsInteger="1" minValue="80000" maxValue="100000"/>
    </cacheField>
    <cacheField name="ImptoRodamiento" numFmtId="164">
      <sharedItems containsSemiMixedTypes="0" containsString="0" containsNumber="1" containsInteger="1" minValue="0" maxValue="440000"/>
    </cacheField>
    <cacheField name="BonoMecanico" numFmtId="164">
      <sharedItems containsSemiMixedTypes="0" containsString="0" containsNumber="1" containsInteger="1" minValue="0" maxValue="150000" count="2">
        <n v="0"/>
        <n v="150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n v="1"/>
    <x v="0"/>
    <n v="2010"/>
    <d v="2017-01-01T00:00:00"/>
    <x v="0"/>
    <x v="0"/>
    <x v="0"/>
    <x v="0"/>
    <x v="0"/>
    <n v="120000000"/>
    <x v="0"/>
    <n v="2400000"/>
    <n v="1200000"/>
    <n v="80000"/>
    <n v="440000"/>
    <x v="0"/>
  </r>
  <r>
    <n v="2"/>
    <x v="1"/>
    <n v="2015"/>
    <d v="2017-05-10T00:00:00"/>
    <x v="1"/>
    <x v="0"/>
    <x v="1"/>
    <x v="1"/>
    <x v="1"/>
    <n v="45000000"/>
    <x v="1"/>
    <n v="900000"/>
    <n v="0"/>
    <n v="100000"/>
    <n v="0"/>
    <x v="0"/>
  </r>
  <r>
    <n v="3"/>
    <x v="2"/>
    <n v="2009"/>
    <d v="2017-06-04T00:00:00"/>
    <x v="2"/>
    <x v="0"/>
    <x v="2"/>
    <x v="2"/>
    <x v="0"/>
    <n v="80000000"/>
    <x v="2"/>
    <n v="1600000"/>
    <n v="800000"/>
    <n v="80000"/>
    <n v="0"/>
    <x v="1"/>
  </r>
  <r>
    <n v="4"/>
    <x v="3"/>
    <n v="2004"/>
    <d v="2016-09-08T00:00:00"/>
    <x v="3"/>
    <x v="1"/>
    <x v="0"/>
    <x v="2"/>
    <x v="1"/>
    <n v="140000000"/>
    <x v="0"/>
    <n v="2800000"/>
    <n v="1400000"/>
    <n v="80000"/>
    <n v="440000"/>
    <x v="1"/>
  </r>
  <r>
    <n v="5"/>
    <x v="4"/>
    <n v="2010"/>
    <d v="2017-02-10T00:00:00"/>
    <x v="4"/>
    <x v="0"/>
    <x v="1"/>
    <x v="1"/>
    <x v="2"/>
    <n v="75000000"/>
    <x v="3"/>
    <n v="1500000"/>
    <n v="750000"/>
    <n v="80000"/>
    <n v="0"/>
    <x v="0"/>
  </r>
  <r>
    <n v="6"/>
    <x v="5"/>
    <n v="2005"/>
    <d v="2015-08-22T00:00:00"/>
    <x v="5"/>
    <x v="2"/>
    <x v="3"/>
    <x v="2"/>
    <x v="2"/>
    <n v="49000000"/>
    <x v="2"/>
    <n v="980000"/>
    <n v="0"/>
    <n v="80000"/>
    <n v="0"/>
    <x v="1"/>
  </r>
  <r>
    <n v="7"/>
    <x v="6"/>
    <n v="1014"/>
    <d v="2016-06-16T00:00:00"/>
    <x v="2"/>
    <x v="1"/>
    <x v="4"/>
    <x v="3"/>
    <x v="2"/>
    <n v="125000000"/>
    <x v="4"/>
    <n v="2500000"/>
    <n v="1250000"/>
    <n v="80000"/>
    <n v="100000"/>
    <x v="0"/>
  </r>
  <r>
    <n v="8"/>
    <x v="7"/>
    <n v="2016"/>
    <d v="2016-10-03T00:00:00"/>
    <x v="6"/>
    <x v="1"/>
    <x v="3"/>
    <x v="2"/>
    <x v="0"/>
    <n v="90000000"/>
    <x v="0"/>
    <n v="1800000"/>
    <n v="900000"/>
    <n v="100000"/>
    <n v="440000"/>
    <x v="0"/>
  </r>
  <r>
    <n v="9"/>
    <x v="8"/>
    <n v="2014"/>
    <d v="2017-03-01T00:00:00"/>
    <x v="7"/>
    <x v="0"/>
    <x v="3"/>
    <x v="3"/>
    <x v="1"/>
    <n v="150000000"/>
    <x v="3"/>
    <n v="3000000"/>
    <n v="1500000"/>
    <n v="80000"/>
    <n v="0"/>
    <x v="0"/>
  </r>
  <r>
    <n v="10"/>
    <x v="9"/>
    <n v="2016"/>
    <d v="2016-03-01T00:00:00"/>
    <x v="7"/>
    <x v="1"/>
    <x v="1"/>
    <x v="3"/>
    <x v="0"/>
    <n v="128000000"/>
    <x v="0"/>
    <n v="2560000"/>
    <n v="1280000"/>
    <n v="100000"/>
    <n v="440000"/>
    <x v="0"/>
  </r>
  <r>
    <n v="11"/>
    <x v="10"/>
    <n v="2012"/>
    <d v="2015-01-14T00:00:00"/>
    <x v="0"/>
    <x v="2"/>
    <x v="5"/>
    <x v="2"/>
    <x v="2"/>
    <n v="90000000"/>
    <x v="0"/>
    <n v="1800000"/>
    <n v="900000"/>
    <n v="80000"/>
    <n v="440000"/>
    <x v="0"/>
  </r>
  <r>
    <n v="12"/>
    <x v="11"/>
    <n v="2013"/>
    <d v="2014-04-21T00:00:00"/>
    <x v="8"/>
    <x v="3"/>
    <x v="0"/>
    <x v="3"/>
    <x v="1"/>
    <n v="50000000"/>
    <x v="1"/>
    <n v="1000000"/>
    <n v="500000"/>
    <n v="80000"/>
    <n v="0"/>
    <x v="0"/>
  </r>
  <r>
    <n v="13"/>
    <x v="12"/>
    <n v="2015"/>
    <d v="2014-06-10T00:00:00"/>
    <x v="2"/>
    <x v="3"/>
    <x v="0"/>
    <x v="1"/>
    <x v="1"/>
    <n v="60000000"/>
    <x v="2"/>
    <n v="1200000"/>
    <n v="600000"/>
    <n v="100000"/>
    <n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B21:C28" firstHeaderRow="1" firstDataRow="1" firstDataCol="1" rowPageCount="1" colPageCount="1"/>
  <pivotFields count="16">
    <pivotField showAll="0"/>
    <pivotField showAll="0"/>
    <pivotField showAll="0"/>
    <pivotField numFmtId="15" showAll="0"/>
    <pivotField showAll="0"/>
    <pivotField showAll="0"/>
    <pivotField axis="axisRow" dataField="1" showAll="0" sortType="descending">
      <items count="7">
        <item x="3"/>
        <item x="4"/>
        <item x="5"/>
        <item x="0"/>
        <item x="2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multipleItemSelectionAllowed="1" showAll="0">
      <items count="4">
        <item x="1"/>
        <item x="0"/>
        <item x="2"/>
        <item t="default"/>
      </items>
    </pivotField>
    <pivotField numFmtId="164" showAll="0"/>
    <pivotField showAll="0"/>
    <pivotField showAll="0"/>
    <pivotField numFmtId="164" showAll="0"/>
    <pivotField numFmtId="164" showAll="0"/>
    <pivotField numFmtId="164" showAll="0"/>
    <pivotField numFmtId="164" showAll="0"/>
  </pivotFields>
  <rowFields count="1">
    <field x="6"/>
  </rowFields>
  <rowItems count="7">
    <i>
      <x v="3"/>
    </i>
    <i>
      <x v="5"/>
    </i>
    <i>
      <x/>
    </i>
    <i>
      <x v="4"/>
    </i>
    <i>
      <x v="1"/>
    </i>
    <i>
      <x v="2"/>
    </i>
    <i t="grand">
      <x/>
    </i>
  </rowItems>
  <colItems count="1">
    <i/>
  </colItems>
  <pageFields count="1">
    <pageField fld="8" hier="-1"/>
  </pageFields>
  <dataFields count="1">
    <dataField name="Cuenta de Marca" fld="6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1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3:B10" firstHeaderRow="1" firstDataRow="1" firstDataCol="1" rowPageCount="1" colPageCount="1"/>
  <pivotFields count="16">
    <pivotField showAll="0"/>
    <pivotField showAll="0"/>
    <pivotField showAll="0"/>
    <pivotField numFmtId="15" showAll="0"/>
    <pivotField showAll="0"/>
    <pivotField showAll="0"/>
    <pivotField axis="axisRow" showAll="0" sortType="descending">
      <items count="7">
        <item x="3"/>
        <item x="4"/>
        <item x="5"/>
        <item x="0"/>
        <item x="2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multipleItemSelectionAllowed="1" showAll="0">
      <items count="4">
        <item x="1"/>
        <item x="0"/>
        <item x="2"/>
        <item t="default"/>
      </items>
    </pivotField>
    <pivotField dataField="1" numFmtId="164" showAll="0"/>
    <pivotField showAll="0"/>
    <pivotField showAll="0"/>
    <pivotField numFmtId="164" showAll="0"/>
    <pivotField numFmtId="164" showAll="0"/>
    <pivotField numFmtId="164" showAll="0"/>
    <pivotField numFmtId="164" showAll="0"/>
  </pivotFields>
  <rowFields count="1">
    <field x="6"/>
  </rowFields>
  <rowItems count="7">
    <i>
      <x v="3"/>
    </i>
    <i>
      <x/>
    </i>
    <i>
      <x v="5"/>
    </i>
    <i>
      <x v="1"/>
    </i>
    <i>
      <x v="2"/>
    </i>
    <i>
      <x v="4"/>
    </i>
    <i t="grand">
      <x/>
    </i>
  </rowItems>
  <colItems count="1">
    <i/>
  </colItems>
  <pageFields count="1">
    <pageField fld="8" hier="-1"/>
  </pageFields>
  <dataFields count="1">
    <dataField name="Suma de Precio" fld="9" baseField="0" baseItem="0" numFmtId="164"/>
  </dataFields>
  <formats count="1">
    <format dxfId="30">
      <pivotArea outline="0" collapsedLevelsAreSubtotals="1" fieldPosition="0"/>
    </format>
  </format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2" cacheId="1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25:B29" firstHeaderRow="1" firstDataRow="1" firstDataCol="1" rowPageCount="1" colPageCount="1"/>
  <pivotFields count="16">
    <pivotField showAll="0"/>
    <pivotField showAll="0"/>
    <pivotField showAll="0"/>
    <pivotField numFmtId="15" showAll="0"/>
    <pivotField showAll="0"/>
    <pivotField showAll="0"/>
    <pivotField showAll="0"/>
    <pivotField axis="axisRow" dataField="1" showAll="0" sortType="descending">
      <items count="5">
        <item x="3"/>
        <item x="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multipleItemSelectionAllowed="1" showAll="0">
      <items count="4">
        <item h="1" x="1"/>
        <item x="0"/>
        <item h="1" x="2"/>
        <item t="default"/>
      </items>
    </pivotField>
    <pivotField numFmtId="164" showAll="0"/>
    <pivotField showAll="0"/>
    <pivotField showAll="0"/>
    <pivotField numFmtId="164" showAll="0"/>
    <pivotField numFmtId="164" showAll="0"/>
    <pivotField numFmtId="164" showAll="0"/>
    <pivotField numFmtId="164" showAll="0"/>
  </pivotFields>
  <rowFields count="1">
    <field x="7"/>
  </rowFields>
  <rowItems count="4">
    <i>
      <x v="3"/>
    </i>
    <i>
      <x/>
    </i>
    <i>
      <x v="1"/>
    </i>
    <i t="grand">
      <x/>
    </i>
  </rowItems>
  <colItems count="1">
    <i/>
  </colItems>
  <pageFields count="1">
    <pageField fld="8" hier="-1"/>
  </pageFields>
  <dataFields count="1">
    <dataField name="Cuenta de TipoVehiculo" fld="7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 dinámica1" cacheId="1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3:C5" firstHeaderRow="0" firstDataRow="1" firstDataCol="1" rowPageCount="1" colPageCount="1"/>
  <pivotFields count="16">
    <pivotField showAll="0"/>
    <pivotField axis="axisPage" multipleItemSelectionAllowed="1" showAll="0">
      <items count="14">
        <item x="0"/>
        <item h="1" x="1"/>
        <item h="1" x="2"/>
        <item h="1" x="3"/>
        <item h="1" x="11"/>
        <item h="1" x="4"/>
        <item h="1" x="5"/>
        <item h="1" x="6"/>
        <item h="1" x="7"/>
        <item h="1" x="10"/>
        <item h="1" x="8"/>
        <item h="1" x="9"/>
        <item h="1" x="12"/>
        <item t="default"/>
      </items>
    </pivotField>
    <pivotField showAll="0"/>
    <pivotField numFmtId="15" showAll="0"/>
    <pivotField showAll="0"/>
    <pivotField showAll="0"/>
    <pivotField showAll="0"/>
    <pivotField axis="axisRow" showAll="0" sortType="descending">
      <items count="5">
        <item x="3"/>
        <item x="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64" showAll="0"/>
    <pivotField showAll="0"/>
    <pivotField showAll="0"/>
    <pivotField numFmtId="164" showAll="0"/>
    <pivotField dataField="1" numFmtId="164" showAll="0"/>
    <pivotField dataField="1" numFmtId="164" showAll="0"/>
    <pivotField numFmtId="164" showAll="0"/>
  </pivotFields>
  <rowFields count="1">
    <field x="7"/>
  </rowFields>
  <rowItems count="2">
    <i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Suma de ImptoRodamiento" fld="14" baseField="0" baseItem="0" numFmtId="164"/>
    <dataField name="Suma de ImpuestoSemaforizacion" fld="13" baseField="0" baseItem="0"/>
  </dataFields>
  <formats count="1">
    <format dxfId="15">
      <pivotArea outline="0" collapsedLevelsAreSubtotals="1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a dinámica3" cacheId="1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>
  <location ref="A3:B9" firstHeaderRow="1" firstDataRow="1" firstDataCol="1" rowPageCount="1" colPageCount="1"/>
  <pivotFields count="16">
    <pivotField showAll="0"/>
    <pivotField showAll="0"/>
    <pivotField showAll="0"/>
    <pivotField numFmtId="15" showAll="0"/>
    <pivotField showAll="0"/>
    <pivotField showAll="0"/>
    <pivotField showAll="0"/>
    <pivotField axis="axisPage" multipleItemSelectionAllowed="1" showAll="0" sortType="descending">
      <items count="5">
        <item x="3"/>
        <item x="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64" showAll="0"/>
    <pivotField axis="axisRow" dataField="1" showAll="0" sortType="descending">
      <items count="6">
        <item x="2"/>
        <item x="3"/>
        <item x="4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64" showAll="0"/>
    <pivotField numFmtId="164" showAll="0"/>
    <pivotField numFmtId="164" showAll="0"/>
    <pivotField numFmtId="164" showAll="0"/>
  </pivotFields>
  <rowFields count="1">
    <field x="10"/>
  </rowFields>
  <rowItems count="6">
    <i>
      <x v="4"/>
    </i>
    <i>
      <x/>
    </i>
    <i>
      <x v="3"/>
    </i>
    <i>
      <x v="1"/>
    </i>
    <i>
      <x v="2"/>
    </i>
    <i t="grand">
      <x/>
    </i>
  </rowItems>
  <colItems count="1">
    <i/>
  </colItems>
  <pageFields count="1">
    <pageField fld="7" hier="-1"/>
  </pageFields>
  <dataFields count="1">
    <dataField name="Cuenta de CiudadCircula" fld="10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a dinámica4" cacheId="1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>
  <location ref="A3:C8" firstHeaderRow="0" firstDataRow="1" firstDataCol="1" rowPageCount="1" colPageCount="1"/>
  <pivotFields count="16">
    <pivotField showAll="0"/>
    <pivotField showAll="0"/>
    <pivotField showAll="0"/>
    <pivotField numFmtId="15" showAll="0"/>
    <pivotField showAll="0"/>
    <pivotField showAll="0"/>
    <pivotField showAll="0"/>
    <pivotField axis="axisRow" dataField="1" showAll="0">
      <items count="5">
        <item h="1" x="3"/>
        <item h="1" x="0"/>
        <item h="1" x="1"/>
        <item x="2"/>
        <item t="default"/>
      </items>
    </pivotField>
    <pivotField showAll="0"/>
    <pivotField numFmtId="164" showAll="0"/>
    <pivotField axis="axisPage" multipleItemSelectionAllowed="1" showAll="0">
      <items count="6">
        <item x="2"/>
        <item x="3"/>
        <item x="4"/>
        <item x="1"/>
        <item x="0"/>
        <item t="default"/>
      </items>
    </pivotField>
    <pivotField showAll="0"/>
    <pivotField numFmtId="164" showAll="0"/>
    <pivotField numFmtId="164" showAll="0"/>
    <pivotField numFmtId="164" showAll="0"/>
    <pivotField axis="axisRow" dataField="1" numFmtId="164" showAll="0" sortType="descending">
      <items count="3"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2">
    <field x="15"/>
    <field x="7"/>
  </rowFields>
  <rowItems count="5">
    <i>
      <x v="1"/>
    </i>
    <i r="1">
      <x v="3"/>
    </i>
    <i>
      <x/>
    </i>
    <i r="1"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10" hier="-1"/>
  </pageFields>
  <dataFields count="2">
    <dataField name="Suma de BonoMecanico" fld="15" baseField="0" baseItem="0"/>
    <dataField name="Cuenta de TipoVehiculo" fld="7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bla dinámica7" cacheId="1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7">
  <location ref="B57:C62" firstHeaderRow="1" firstDataRow="1" firstDataCol="1"/>
  <pivotFields count="16">
    <pivotField showAll="0"/>
    <pivotField showAll="0"/>
    <pivotField showAll="0"/>
    <pivotField numFmtId="15" showAll="0"/>
    <pivotField showAll="0">
      <items count="10">
        <item x="0"/>
        <item x="4"/>
        <item x="7"/>
        <item x="8"/>
        <item x="1"/>
        <item x="2"/>
        <item x="5"/>
        <item x="3"/>
        <item x="6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  <pivotField showAll="0"/>
    <pivotField showAll="0"/>
    <pivotField showAll="0"/>
    <pivotField dataField="1" numFmtId="164" showAll="0"/>
    <pivotField showAll="0"/>
    <pivotField showAll="0"/>
    <pivotField numFmtId="164" showAll="0"/>
    <pivotField numFmtId="164" showAll="0"/>
    <pivotField numFmtId="164" showAll="0"/>
    <pivotField numFmtId="164"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a de Precio" fld="9" baseField="0" baseItem="0" numFmtId="164"/>
  </dataFields>
  <formats count="1">
    <format dxfId="0">
      <pivotArea outline="0" collapsedLevelsAreSubtotals="1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Tabla dinámica6" cacheId="1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4">
  <location ref="C34:E35" firstHeaderRow="0" firstDataRow="1" firstDataCol="0"/>
  <pivotFields count="16">
    <pivotField showAll="0"/>
    <pivotField showAll="0"/>
    <pivotField showAll="0"/>
    <pivotField numFmtId="15" showAll="0"/>
    <pivotField showAll="0"/>
    <pivotField showAll="0"/>
    <pivotField showAll="0"/>
    <pivotField showAll="0"/>
    <pivotField showAll="0"/>
    <pivotField numFmtId="164" showAll="0"/>
    <pivotField showAll="0"/>
    <pivotField dataField="1" showAll="0"/>
    <pivotField numFmtId="164" showAll="0"/>
    <pivotField dataField="1" numFmtId="164" showAll="0"/>
    <pivotField dataField="1" numFmtId="164" showAll="0"/>
    <pivotField numFmtId="164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Suma de ImpuestoAño" fld="11" baseField="0" baseItem="0"/>
    <dataField name="Suma de ImpuestoSemaforizacion" fld="13" baseField="0" baseItem="0"/>
    <dataField name="Suma de ImptoRodamiento" fld="14" baseField="0" baseItem="0"/>
  </dataFields>
  <formats count="1">
    <format dxfId="6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Tabla dinámica5" cacheId="1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3:D9" firstHeaderRow="0" firstDataRow="1" firstDataCol="1" rowPageCount="1" colPageCount="1"/>
  <pivotFields count="16">
    <pivotField showAll="0"/>
    <pivotField showAll="0"/>
    <pivotField showAll="0"/>
    <pivotField numFmtId="15" showAll="0"/>
    <pivotField showAll="0"/>
    <pivotField showAll="0"/>
    <pivotField showAll="0"/>
    <pivotField showAll="0"/>
    <pivotField axis="axisPage" multipleItemSelectionAllowed="1" showAll="0">
      <items count="4">
        <item x="1"/>
        <item x="0"/>
        <item x="2"/>
        <item t="default"/>
      </items>
    </pivotField>
    <pivotField numFmtId="164" showAll="0"/>
    <pivotField axis="axisRow" showAll="0" sortType="descending">
      <items count="6">
        <item x="2"/>
        <item x="3"/>
        <item x="4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numFmtId="164" showAll="0"/>
    <pivotField dataField="1" numFmtId="164" showAll="0"/>
    <pivotField dataField="1" numFmtId="164" showAll="0"/>
    <pivotField numFmtId="164" showAll="0"/>
  </pivotFields>
  <rowFields count="1">
    <field x="10"/>
  </rowFields>
  <rowItems count="6">
    <i>
      <x v="4"/>
    </i>
    <i>
      <x v="1"/>
    </i>
    <i>
      <x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8" hier="-1"/>
  </pageFields>
  <dataFields count="3">
    <dataField name="Total Impuesto Anual" fld="11" baseField="0" baseItem="0"/>
    <dataField name="Total Impuesto Semaf" fld="13" baseField="0" baseItem="0"/>
    <dataField name="Total  Impuesto Rod" fld="14" baseField="0" baseItem="0"/>
  </dataFields>
  <formats count="1">
    <format dxfId="13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blControlVehiculos" displayName="TblControlVehiculos" ref="A1:P14" totalsRowShown="0" headerRowDxfId="26">
  <autoFilter ref="A1:P14"/>
  <sortState ref="A2:P14">
    <sortCondition ref="G1:G14"/>
  </sortState>
  <tableColumns count="16">
    <tableColumn id="1" name="ID"/>
    <tableColumn id="2" name="Placa"/>
    <tableColumn id="3" name="Modelo"/>
    <tableColumn id="11" name="FechaCompra" dataDxfId="25"/>
    <tableColumn id="16" name="MesCompra" dataDxfId="24">
      <calculatedColumnFormula>PROPER(TEXT(TblControlVehiculos[[#This Row],[FechaCompra]],"mmmm"))</calculatedColumnFormula>
    </tableColumn>
    <tableColumn id="15" name="AñoCompra" dataDxfId="23">
      <calculatedColumnFormula>TEXT(TblControlVehiculos[[#This Row],[FechaCompra]],"yyyy")</calculatedColumnFormula>
    </tableColumn>
    <tableColumn id="4" name="Marca"/>
    <tableColumn id="5" name="TipoVehiculo"/>
    <tableColumn id="6" name="Propietario"/>
    <tableColumn id="7" name="Precio" dataDxfId="22" dataCellStyle="Millares"/>
    <tableColumn id="8" name="CiudadCircula"/>
    <tableColumn id="12" name="ImpuestoAño" dataDxfId="21">
      <calculatedColumnFormula>TblControlVehiculos[[#This Row],[Precio]]*(2/100)</calculatedColumnFormula>
    </tableColumn>
    <tableColumn id="9" name="Retencion" dataDxfId="20" dataCellStyle="Millares">
      <calculatedColumnFormula>IF(TblControlVehiculos[[#This Row],[Precio]]&gt;=50000000,TblControlVehiculos[[#This Row],[Precio]]*(1/100),0)</calculatedColumnFormula>
    </tableColumn>
    <tableColumn id="10" name="ImpuestoSemaforizacion" dataDxfId="19" dataCellStyle="Millares">
      <calculatedColumnFormula>IF(TblControlVehiculos[[#This Row],[Modelo]] &lt; 2015,80000,100000)</calculatedColumnFormula>
    </tableColumn>
    <tableColumn id="13" name="ImptoRodamiento" dataDxfId="18" dataCellStyle="Millares">
      <calculatedColumnFormula>IF(TblControlVehiculos[[#This Row],[CiudadCircula]]="Pereira",SMLV/2,IF(TblControlVehiculos[[#This Row],[CiudadCircula]]="Dosquebradas",100000,0))</calculatedColumnFormula>
    </tableColumn>
    <tableColumn id="14" name="BonoMecanico" dataDxfId="17" dataCellStyle="Millares">
      <calculatedColumnFormula>IF(TblControlVehiculos[[#This Row],[TipoVehiculo]]="Taxi",IF(TblControlVehiculos[[#This Row],[Modelo]]&lt;=2010,150000,0),0)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blPropietarios" displayName="TblPropietarios" ref="B1:H4" totalsRowShown="0">
  <autoFilter ref="B1:H4"/>
  <tableColumns count="7">
    <tableColumn id="1" name="Nombres "/>
    <tableColumn id="2" name="Apellidos"/>
    <tableColumn id="3" name="NombresyApellidos" dataDxfId="16">
      <calculatedColumnFormula>TblPropietarios[[#This Row],[Nombres ]]&amp;" "&amp;TblPropietarios[[#This Row],[Apellidos]]</calculatedColumnFormula>
    </tableColumn>
    <tableColumn id="4" name="Direccion"/>
    <tableColumn id="5" name="Ciudad"/>
    <tableColumn id="6" name="Telefonos"/>
    <tableColumn id="7" name="Email" dataCellStyle="Hipervíncul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juanca@gmail.com" TargetMode="External"/><Relationship Id="rId2" Type="http://schemas.openxmlformats.org/officeDocument/2006/relationships/hyperlink" Target="mailto:alejandrosal@hotmail.com" TargetMode="External"/><Relationship Id="rId1" Type="http://schemas.openxmlformats.org/officeDocument/2006/relationships/hyperlink" Target="mailto:danielaoj@gmail.com" TargetMode="Externa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9" workbookViewId="0">
      <selection activeCell="B34" sqref="B34"/>
    </sheetView>
  </sheetViews>
  <sheetFormatPr baseColWidth="10" defaultRowHeight="15" x14ac:dyDescent="0.25"/>
  <cols>
    <col min="1" max="1" width="17.5703125" customWidth="1"/>
    <col min="2" max="3" width="15.85546875" customWidth="1"/>
    <col min="4" max="5" width="12.5703125" customWidth="1"/>
    <col min="6" max="7" width="11.5703125" customWidth="1"/>
    <col min="8" max="8" width="14.140625" bestFit="1" customWidth="1"/>
  </cols>
  <sheetData>
    <row r="1" spans="1:2" x14ac:dyDescent="0.25">
      <c r="A1" s="28" t="s">
        <v>5</v>
      </c>
      <c r="B1" t="s">
        <v>119</v>
      </c>
    </row>
    <row r="3" spans="1:2" x14ac:dyDescent="0.25">
      <c r="A3" s="28" t="s">
        <v>115</v>
      </c>
      <c r="B3" t="s">
        <v>117</v>
      </c>
    </row>
    <row r="4" spans="1:2" x14ac:dyDescent="0.25">
      <c r="A4" s="29" t="s">
        <v>12</v>
      </c>
      <c r="B4" s="30">
        <v>370000000</v>
      </c>
    </row>
    <row r="5" spans="1:2" x14ac:dyDescent="0.25">
      <c r="A5" s="29" t="s">
        <v>13</v>
      </c>
      <c r="B5" s="30">
        <v>289000000</v>
      </c>
    </row>
    <row r="6" spans="1:2" x14ac:dyDescent="0.25">
      <c r="A6" s="29" t="s">
        <v>14</v>
      </c>
      <c r="B6" s="30">
        <v>248000000</v>
      </c>
    </row>
    <row r="7" spans="1:2" x14ac:dyDescent="0.25">
      <c r="A7" s="29" t="s">
        <v>20</v>
      </c>
      <c r="B7" s="30">
        <v>125000000</v>
      </c>
    </row>
    <row r="8" spans="1:2" x14ac:dyDescent="0.25">
      <c r="A8" s="29" t="s">
        <v>102</v>
      </c>
      <c r="B8" s="30">
        <v>90000000</v>
      </c>
    </row>
    <row r="9" spans="1:2" x14ac:dyDescent="0.25">
      <c r="A9" s="29" t="s">
        <v>19</v>
      </c>
      <c r="B9" s="30">
        <v>80000000</v>
      </c>
    </row>
    <row r="10" spans="1:2" x14ac:dyDescent="0.25">
      <c r="A10" s="29" t="s">
        <v>116</v>
      </c>
      <c r="B10" s="30">
        <v>1202000000</v>
      </c>
    </row>
    <row r="19" spans="2:3" x14ac:dyDescent="0.25">
      <c r="B19" s="28" t="s">
        <v>5</v>
      </c>
      <c r="C19" t="s">
        <v>119</v>
      </c>
    </row>
    <row r="21" spans="2:3" x14ac:dyDescent="0.25">
      <c r="B21" s="28" t="s">
        <v>115</v>
      </c>
      <c r="C21" t="s">
        <v>118</v>
      </c>
    </row>
    <row r="22" spans="2:3" x14ac:dyDescent="0.25">
      <c r="B22" s="29" t="s">
        <v>12</v>
      </c>
      <c r="C22" s="22">
        <v>4</v>
      </c>
    </row>
    <row r="23" spans="2:3" x14ac:dyDescent="0.25">
      <c r="B23" s="29" t="s">
        <v>14</v>
      </c>
      <c r="C23" s="22">
        <v>3</v>
      </c>
    </row>
    <row r="24" spans="2:3" x14ac:dyDescent="0.25">
      <c r="B24" s="29" t="s">
        <v>13</v>
      </c>
      <c r="C24" s="22">
        <v>3</v>
      </c>
    </row>
    <row r="25" spans="2:3" x14ac:dyDescent="0.25">
      <c r="B25" s="29" t="s">
        <v>19</v>
      </c>
      <c r="C25" s="22">
        <v>1</v>
      </c>
    </row>
    <row r="26" spans="2:3" x14ac:dyDescent="0.25">
      <c r="B26" s="29" t="s">
        <v>20</v>
      </c>
      <c r="C26" s="22">
        <v>1</v>
      </c>
    </row>
    <row r="27" spans="2:3" x14ac:dyDescent="0.25">
      <c r="B27" s="29" t="s">
        <v>102</v>
      </c>
      <c r="C27" s="22">
        <v>1</v>
      </c>
    </row>
    <row r="28" spans="2:3" x14ac:dyDescent="0.25">
      <c r="B28" s="29" t="s">
        <v>116</v>
      </c>
      <c r="C28" s="22">
        <v>13</v>
      </c>
    </row>
    <row r="37" spans="1:2" x14ac:dyDescent="0.25">
      <c r="A37" s="29"/>
      <c r="B37" s="22"/>
    </row>
    <row r="38" spans="1:2" x14ac:dyDescent="0.25">
      <c r="A38" s="29"/>
      <c r="B38" s="22"/>
    </row>
    <row r="39" spans="1:2" x14ac:dyDescent="0.25">
      <c r="A39" s="29"/>
      <c r="B39" s="22"/>
    </row>
    <row r="40" spans="1:2" x14ac:dyDescent="0.25">
      <c r="A40" s="29"/>
      <c r="B40" s="22"/>
    </row>
    <row r="41" spans="1:2" x14ac:dyDescent="0.25">
      <c r="A41" s="29"/>
      <c r="B41" s="22"/>
    </row>
    <row r="42" spans="1:2" x14ac:dyDescent="0.25">
      <c r="A42" s="29"/>
      <c r="B42" s="22"/>
    </row>
    <row r="43" spans="1:2" x14ac:dyDescent="0.25">
      <c r="A43" s="29"/>
      <c r="B43" s="22"/>
    </row>
  </sheetData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10"/>
  <sheetViews>
    <sheetView workbookViewId="0">
      <selection activeCell="C7" sqref="C7"/>
    </sheetView>
  </sheetViews>
  <sheetFormatPr baseColWidth="10" defaultRowHeight="15" x14ac:dyDescent="0.25"/>
  <cols>
    <col min="1" max="1" width="16.42578125" customWidth="1"/>
    <col min="3" max="3" width="20.85546875" customWidth="1"/>
    <col min="5" max="5" width="14.140625" customWidth="1"/>
    <col min="6" max="6" width="18.140625" customWidth="1"/>
    <col min="7" max="7" width="14.85546875" customWidth="1"/>
  </cols>
  <sheetData>
    <row r="1" spans="1:7" x14ac:dyDescent="0.25">
      <c r="A1" s="1" t="s">
        <v>3</v>
      </c>
      <c r="C1" s="1" t="s">
        <v>4</v>
      </c>
      <c r="E1" s="20" t="s">
        <v>21</v>
      </c>
      <c r="F1" s="20" t="s">
        <v>94</v>
      </c>
      <c r="G1" s="19" t="s">
        <v>95</v>
      </c>
    </row>
    <row r="2" spans="1:7" x14ac:dyDescent="0.25">
      <c r="A2" s="2" t="s">
        <v>12</v>
      </c>
      <c r="C2" s="2" t="s">
        <v>18</v>
      </c>
      <c r="E2" s="2" t="s">
        <v>22</v>
      </c>
      <c r="F2" s="2" t="s">
        <v>96</v>
      </c>
      <c r="G2" s="9">
        <v>600000</v>
      </c>
    </row>
    <row r="3" spans="1:7" x14ac:dyDescent="0.25">
      <c r="A3" s="2" t="s">
        <v>13</v>
      </c>
      <c r="C3" s="2" t="s">
        <v>15</v>
      </c>
      <c r="E3" s="2" t="s">
        <v>23</v>
      </c>
      <c r="F3" s="2" t="s">
        <v>97</v>
      </c>
      <c r="G3" s="9">
        <v>550000</v>
      </c>
    </row>
    <row r="4" spans="1:7" x14ac:dyDescent="0.25">
      <c r="A4" s="2" t="s">
        <v>19</v>
      </c>
      <c r="C4" s="2" t="s">
        <v>16</v>
      </c>
      <c r="E4" s="2" t="s">
        <v>24</v>
      </c>
      <c r="F4" s="2" t="s">
        <v>96</v>
      </c>
      <c r="G4" s="9">
        <v>500000</v>
      </c>
    </row>
    <row r="5" spans="1:7" x14ac:dyDescent="0.25">
      <c r="A5" s="2" t="s">
        <v>14</v>
      </c>
      <c r="C5" s="2" t="s">
        <v>17</v>
      </c>
      <c r="E5" s="2" t="s">
        <v>25</v>
      </c>
      <c r="F5" s="2" t="s">
        <v>98</v>
      </c>
      <c r="G5" s="9">
        <v>250000</v>
      </c>
    </row>
    <row r="6" spans="1:7" x14ac:dyDescent="0.25">
      <c r="A6" s="2" t="s">
        <v>20</v>
      </c>
      <c r="E6" s="21" t="s">
        <v>34</v>
      </c>
      <c r="F6" s="2" t="s">
        <v>96</v>
      </c>
      <c r="G6" s="9">
        <v>200000</v>
      </c>
    </row>
    <row r="7" spans="1:7" x14ac:dyDescent="0.25">
      <c r="A7" s="2"/>
    </row>
    <row r="8" spans="1:7" x14ac:dyDescent="0.25">
      <c r="A8" s="2"/>
    </row>
    <row r="9" spans="1:7" x14ac:dyDescent="0.25">
      <c r="A9" s="2"/>
    </row>
    <row r="10" spans="1:7" x14ac:dyDescent="0.25">
      <c r="A10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6"/>
  <sheetViews>
    <sheetView topLeftCell="B1" workbookViewId="0">
      <selection activeCell="B2" sqref="B2:H4"/>
    </sheetView>
  </sheetViews>
  <sheetFormatPr baseColWidth="10" defaultRowHeight="15" x14ac:dyDescent="0.25"/>
  <cols>
    <col min="1" max="1" width="27.140625" customWidth="1"/>
    <col min="2" max="2" width="17.85546875" customWidth="1"/>
    <col min="3" max="3" width="19.5703125" customWidth="1"/>
    <col min="4" max="4" width="32.5703125" customWidth="1"/>
    <col min="5" max="5" width="27.42578125" customWidth="1"/>
    <col min="6" max="6" width="16.42578125" customWidth="1"/>
    <col min="7" max="7" width="21" customWidth="1"/>
    <col min="8" max="8" width="21.85546875" customWidth="1"/>
  </cols>
  <sheetData>
    <row r="1" spans="1:8" x14ac:dyDescent="0.25">
      <c r="A1" s="4" t="s">
        <v>73</v>
      </c>
      <c r="B1" t="s">
        <v>26</v>
      </c>
      <c r="C1" t="s">
        <v>27</v>
      </c>
      <c r="D1" t="s">
        <v>37</v>
      </c>
      <c r="E1" t="s">
        <v>28</v>
      </c>
      <c r="F1" t="s">
        <v>21</v>
      </c>
      <c r="G1" t="s">
        <v>29</v>
      </c>
      <c r="H1" t="s">
        <v>30</v>
      </c>
    </row>
    <row r="2" spans="1:8" x14ac:dyDescent="0.25">
      <c r="A2" t="str">
        <f>TblPropietarios[[#This Row],[Nombres ]]&amp;" "&amp;TblPropietarios[[#This Row],[Apellidos]]</f>
        <v>Daniela Ospina Jaramillo</v>
      </c>
      <c r="B2" t="s">
        <v>31</v>
      </c>
      <c r="C2" t="s">
        <v>32</v>
      </c>
      <c r="D2" t="str">
        <f>TblPropietarios[[#This Row],[Nombres ]]&amp;" "&amp;TblPropietarios[[#This Row],[Apellidos]]</f>
        <v>Daniela Ospina Jaramillo</v>
      </c>
      <c r="E2" t="s">
        <v>33</v>
      </c>
      <c r="F2" t="s">
        <v>34</v>
      </c>
      <c r="G2" t="s">
        <v>35</v>
      </c>
      <c r="H2" s="3" t="s">
        <v>36</v>
      </c>
    </row>
    <row r="3" spans="1:8" x14ac:dyDescent="0.25">
      <c r="A3" t="str">
        <f>TblPropietarios[[#This Row],[Nombres ]]&amp;" "&amp;TblPropietarios[[#This Row],[Apellidos]]</f>
        <v>Alejandro Salazar</v>
      </c>
      <c r="B3" t="s">
        <v>38</v>
      </c>
      <c r="C3" t="s">
        <v>39</v>
      </c>
      <c r="D3" t="str">
        <f>TblPropietarios[[#This Row],[Nombres ]]&amp;" "&amp;TblPropietarios[[#This Row],[Apellidos]]</f>
        <v>Alejandro Salazar</v>
      </c>
      <c r="E3" t="s">
        <v>40</v>
      </c>
      <c r="F3" t="s">
        <v>23</v>
      </c>
      <c r="G3">
        <v>3267895</v>
      </c>
      <c r="H3" s="3" t="s">
        <v>41</v>
      </c>
    </row>
    <row r="4" spans="1:8" x14ac:dyDescent="0.25">
      <c r="A4" t="str">
        <f>TblPropietarios[[#This Row],[Nombres ]]&amp;" "&amp;TblPropietarios[[#This Row],[Apellidos]]</f>
        <v>Juan Camilo Alzate Valencia</v>
      </c>
      <c r="B4" t="s">
        <v>42</v>
      </c>
      <c r="C4" t="s">
        <v>43</v>
      </c>
      <c r="D4" t="str">
        <f>TblPropietarios[[#This Row],[Nombres ]]&amp;" "&amp;TblPropietarios[[#This Row],[Apellidos]]</f>
        <v>Juan Camilo Alzate Valencia</v>
      </c>
      <c r="E4" t="s">
        <v>44</v>
      </c>
      <c r="F4" t="s">
        <v>22</v>
      </c>
      <c r="G4" t="s">
        <v>45</v>
      </c>
      <c r="H4" s="3" t="s">
        <v>46</v>
      </c>
    </row>
    <row r="13" spans="1:8" x14ac:dyDescent="0.25">
      <c r="A13" t="s">
        <v>74</v>
      </c>
    </row>
    <row r="14" spans="1:8" x14ac:dyDescent="0.25">
      <c r="A14" t="s">
        <v>75</v>
      </c>
    </row>
    <row r="15" spans="1:8" x14ac:dyDescent="0.25">
      <c r="A15" t="s">
        <v>76</v>
      </c>
    </row>
    <row r="16" spans="1:8" x14ac:dyDescent="0.25">
      <c r="A16" t="s">
        <v>77</v>
      </c>
    </row>
  </sheetData>
  <dataValidations disablePrompts="1" count="1">
    <dataValidation type="list" showInputMessage="1" showErrorMessage="1" sqref="F2:F4">
      <formula1>Ciudades</formula1>
    </dataValidation>
  </dataValidations>
  <hyperlinks>
    <hyperlink ref="H2" r:id="rId1"/>
    <hyperlink ref="H3" r:id="rId2"/>
    <hyperlink ref="H4" r:id="rId3"/>
  </hyperlinks>
  <pageMargins left="0.7" right="0.7" top="0.75" bottom="0.75" header="0.3" footer="0.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opLeftCell="A25" workbookViewId="0">
      <selection activeCell="E34" sqref="E34"/>
    </sheetView>
  </sheetViews>
  <sheetFormatPr baseColWidth="10" defaultRowHeight="15" x14ac:dyDescent="0.25"/>
  <cols>
    <col min="1" max="1" width="17.5703125" bestFit="1" customWidth="1"/>
    <col min="2" max="2" width="25.28515625" customWidth="1"/>
    <col min="3" max="3" width="31.5703125" bestFit="1" customWidth="1"/>
  </cols>
  <sheetData>
    <row r="1" spans="1:3" x14ac:dyDescent="0.25">
      <c r="A1" s="28" t="s">
        <v>1</v>
      </c>
      <c r="B1" t="s">
        <v>8</v>
      </c>
    </row>
    <row r="3" spans="1:3" x14ac:dyDescent="0.25">
      <c r="A3" s="28" t="s">
        <v>115</v>
      </c>
      <c r="B3" t="s">
        <v>124</v>
      </c>
      <c r="C3" t="s">
        <v>125</v>
      </c>
    </row>
    <row r="4" spans="1:3" x14ac:dyDescent="0.25">
      <c r="A4" s="29" t="s">
        <v>15</v>
      </c>
      <c r="B4" s="30">
        <v>440000</v>
      </c>
      <c r="C4" s="30">
        <v>80000</v>
      </c>
    </row>
    <row r="5" spans="1:3" x14ac:dyDescent="0.25">
      <c r="A5" s="29" t="s">
        <v>116</v>
      </c>
      <c r="B5" s="30">
        <v>440000</v>
      </c>
      <c r="C5" s="30">
        <v>80000</v>
      </c>
    </row>
    <row r="23" spans="1:2" x14ac:dyDescent="0.25">
      <c r="A23" s="28" t="s">
        <v>5</v>
      </c>
      <c r="B23" t="s">
        <v>78</v>
      </c>
    </row>
    <row r="25" spans="1:2" x14ac:dyDescent="0.25">
      <c r="A25" s="28" t="s">
        <v>115</v>
      </c>
      <c r="B25" t="s">
        <v>126</v>
      </c>
    </row>
    <row r="26" spans="1:2" x14ac:dyDescent="0.25">
      <c r="A26" s="29" t="s">
        <v>17</v>
      </c>
      <c r="B26" s="22">
        <v>2</v>
      </c>
    </row>
    <row r="27" spans="1:2" x14ac:dyDescent="0.25">
      <c r="A27" s="29" t="s">
        <v>18</v>
      </c>
      <c r="B27" s="22">
        <v>1</v>
      </c>
    </row>
    <row r="28" spans="1:2" x14ac:dyDescent="0.25">
      <c r="A28" s="29" t="s">
        <v>15</v>
      </c>
      <c r="B28" s="22">
        <v>1</v>
      </c>
    </row>
    <row r="29" spans="1:2" x14ac:dyDescent="0.25">
      <c r="A29" s="29" t="s">
        <v>116</v>
      </c>
      <c r="B29" s="22">
        <v>4</v>
      </c>
    </row>
  </sheetData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B4" workbookViewId="0">
      <selection activeCell="H22" sqref="H22"/>
    </sheetView>
  </sheetViews>
  <sheetFormatPr baseColWidth="10" defaultRowHeight="15" x14ac:dyDescent="0.25"/>
  <cols>
    <col min="1" max="1" width="17.5703125" bestFit="1" customWidth="1"/>
    <col min="2" max="2" width="22.85546875" bestFit="1" customWidth="1"/>
  </cols>
  <sheetData>
    <row r="1" spans="1:2" x14ac:dyDescent="0.25">
      <c r="A1" s="28" t="s">
        <v>4</v>
      </c>
      <c r="B1" t="s">
        <v>119</v>
      </c>
    </row>
    <row r="3" spans="1:2" x14ac:dyDescent="0.25">
      <c r="A3" s="28" t="s">
        <v>115</v>
      </c>
      <c r="B3" t="s">
        <v>127</v>
      </c>
    </row>
    <row r="4" spans="1:2" x14ac:dyDescent="0.25">
      <c r="A4" s="29" t="s">
        <v>22</v>
      </c>
      <c r="B4" s="22">
        <v>5</v>
      </c>
    </row>
    <row r="5" spans="1:2" x14ac:dyDescent="0.25">
      <c r="A5" s="29" t="s">
        <v>24</v>
      </c>
      <c r="B5" s="22">
        <v>3</v>
      </c>
    </row>
    <row r="6" spans="1:2" x14ac:dyDescent="0.25">
      <c r="A6" s="29" t="s">
        <v>23</v>
      </c>
      <c r="B6" s="22">
        <v>2</v>
      </c>
    </row>
    <row r="7" spans="1:2" x14ac:dyDescent="0.25">
      <c r="A7" s="29" t="s">
        <v>25</v>
      </c>
      <c r="B7" s="22">
        <v>2</v>
      </c>
    </row>
    <row r="8" spans="1:2" x14ac:dyDescent="0.25">
      <c r="A8" s="29" t="s">
        <v>34</v>
      </c>
      <c r="B8" s="22">
        <v>1</v>
      </c>
    </row>
    <row r="9" spans="1:2" x14ac:dyDescent="0.25">
      <c r="A9" s="29" t="s">
        <v>116</v>
      </c>
      <c r="B9" s="22">
        <v>13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F8" sqref="F8"/>
    </sheetView>
  </sheetViews>
  <sheetFormatPr baseColWidth="10" defaultRowHeight="15" x14ac:dyDescent="0.25"/>
  <cols>
    <col min="1" max="1" width="17.5703125" bestFit="1" customWidth="1"/>
    <col min="2" max="3" width="22.42578125" bestFit="1" customWidth="1"/>
  </cols>
  <sheetData>
    <row r="1" spans="1:3" x14ac:dyDescent="0.25">
      <c r="A1" s="28" t="s">
        <v>7</v>
      </c>
      <c r="B1" t="s">
        <v>119</v>
      </c>
    </row>
    <row r="3" spans="1:3" x14ac:dyDescent="0.25">
      <c r="A3" s="28" t="s">
        <v>115</v>
      </c>
      <c r="B3" t="s">
        <v>128</v>
      </c>
      <c r="C3" t="s">
        <v>126</v>
      </c>
    </row>
    <row r="4" spans="1:3" x14ac:dyDescent="0.25">
      <c r="A4" s="33">
        <v>150000</v>
      </c>
      <c r="B4" s="22">
        <v>450000</v>
      </c>
      <c r="C4" s="22">
        <v>3</v>
      </c>
    </row>
    <row r="5" spans="1:3" x14ac:dyDescent="0.25">
      <c r="A5" s="32" t="s">
        <v>17</v>
      </c>
      <c r="B5" s="22">
        <v>450000</v>
      </c>
      <c r="C5" s="22">
        <v>3</v>
      </c>
    </row>
    <row r="6" spans="1:3" x14ac:dyDescent="0.25">
      <c r="A6" s="33">
        <v>0</v>
      </c>
      <c r="B6" s="22">
        <v>0</v>
      </c>
      <c r="C6" s="22">
        <v>2</v>
      </c>
    </row>
    <row r="7" spans="1:3" x14ac:dyDescent="0.25">
      <c r="A7" s="32" t="s">
        <v>17</v>
      </c>
      <c r="B7" s="22">
        <v>0</v>
      </c>
      <c r="C7" s="22">
        <v>2</v>
      </c>
    </row>
    <row r="8" spans="1:3" x14ac:dyDescent="0.25">
      <c r="A8" s="33" t="s">
        <v>116</v>
      </c>
      <c r="B8" s="22">
        <v>450000</v>
      </c>
      <c r="C8" s="22">
        <v>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topLeftCell="A57" workbookViewId="0">
      <selection activeCell="D70" sqref="D70"/>
    </sheetView>
  </sheetViews>
  <sheetFormatPr baseColWidth="10" defaultRowHeight="15" x14ac:dyDescent="0.25"/>
  <cols>
    <col min="1" max="1" width="17.5703125" bestFit="1" customWidth="1"/>
    <col min="2" max="2" width="17.5703125" customWidth="1"/>
    <col min="3" max="3" width="14.5703125" customWidth="1"/>
    <col min="4" max="4" width="31.5703125" customWidth="1"/>
    <col min="5" max="5" width="25.42578125" customWidth="1"/>
    <col min="6" max="6" width="18.140625" customWidth="1"/>
  </cols>
  <sheetData>
    <row r="1" spans="1:4" x14ac:dyDescent="0.25">
      <c r="A1" s="28" t="s">
        <v>5</v>
      </c>
      <c r="B1" t="s">
        <v>119</v>
      </c>
    </row>
    <row r="3" spans="1:4" x14ac:dyDescent="0.25">
      <c r="A3" s="28" t="s">
        <v>115</v>
      </c>
      <c r="B3" t="s">
        <v>130</v>
      </c>
      <c r="C3" t="s">
        <v>131</v>
      </c>
      <c r="D3" t="s">
        <v>132</v>
      </c>
    </row>
    <row r="4" spans="1:4" x14ac:dyDescent="0.25">
      <c r="A4" s="29" t="s">
        <v>22</v>
      </c>
      <c r="B4" s="30">
        <v>11360000</v>
      </c>
      <c r="C4" s="30">
        <v>440000</v>
      </c>
      <c r="D4" s="30">
        <v>2200000</v>
      </c>
    </row>
    <row r="5" spans="1:4" x14ac:dyDescent="0.25">
      <c r="A5" s="29" t="s">
        <v>25</v>
      </c>
      <c r="B5" s="30">
        <v>4500000</v>
      </c>
      <c r="C5" s="30">
        <v>160000</v>
      </c>
      <c r="D5" s="30">
        <v>0</v>
      </c>
    </row>
    <row r="6" spans="1:4" x14ac:dyDescent="0.25">
      <c r="A6" s="29" t="s">
        <v>24</v>
      </c>
      <c r="B6" s="30">
        <v>3780000</v>
      </c>
      <c r="C6" s="30">
        <v>260000</v>
      </c>
      <c r="D6" s="30">
        <v>0</v>
      </c>
    </row>
    <row r="7" spans="1:4" x14ac:dyDescent="0.25">
      <c r="A7" s="29" t="s">
        <v>34</v>
      </c>
      <c r="B7" s="30">
        <v>2500000</v>
      </c>
      <c r="C7" s="30">
        <v>80000</v>
      </c>
      <c r="D7" s="30">
        <v>100000</v>
      </c>
    </row>
    <row r="8" spans="1:4" x14ac:dyDescent="0.25">
      <c r="A8" s="29" t="s">
        <v>23</v>
      </c>
      <c r="B8" s="30">
        <v>1900000</v>
      </c>
      <c r="C8" s="30">
        <v>180000</v>
      </c>
      <c r="D8" s="30">
        <v>0</v>
      </c>
    </row>
    <row r="9" spans="1:4" x14ac:dyDescent="0.25">
      <c r="A9" s="29" t="s">
        <v>116</v>
      </c>
      <c r="B9" s="30">
        <v>24040000</v>
      </c>
      <c r="C9" s="30">
        <v>1120000</v>
      </c>
      <c r="D9" s="30">
        <v>2300000</v>
      </c>
    </row>
    <row r="34" spans="3:5" x14ac:dyDescent="0.25">
      <c r="C34" t="s">
        <v>129</v>
      </c>
      <c r="D34" t="s">
        <v>125</v>
      </c>
      <c r="E34" t="s">
        <v>124</v>
      </c>
    </row>
    <row r="35" spans="3:5" x14ac:dyDescent="0.25">
      <c r="C35" s="30">
        <v>24040000</v>
      </c>
      <c r="D35" s="30">
        <v>1120000</v>
      </c>
      <c r="E35" s="30">
        <v>2300000</v>
      </c>
    </row>
    <row r="57" spans="2:3" x14ac:dyDescent="0.25">
      <c r="B57" s="28" t="s">
        <v>115</v>
      </c>
      <c r="C57" t="s">
        <v>117</v>
      </c>
    </row>
    <row r="58" spans="2:3" x14ac:dyDescent="0.25">
      <c r="B58" s="29" t="s">
        <v>133</v>
      </c>
      <c r="C58" s="30">
        <v>110000000</v>
      </c>
    </row>
    <row r="59" spans="2:3" x14ac:dyDescent="0.25">
      <c r="B59" s="29" t="s">
        <v>134</v>
      </c>
      <c r="C59" s="30">
        <v>139000000</v>
      </c>
    </row>
    <row r="60" spans="2:3" x14ac:dyDescent="0.25">
      <c r="B60" s="29" t="s">
        <v>135</v>
      </c>
      <c r="C60" s="30">
        <v>483000000</v>
      </c>
    </row>
    <row r="61" spans="2:3" x14ac:dyDescent="0.25">
      <c r="B61" s="29" t="s">
        <v>136</v>
      </c>
      <c r="C61" s="30">
        <v>470000000</v>
      </c>
    </row>
    <row r="62" spans="2:3" x14ac:dyDescent="0.25">
      <c r="B62" s="29" t="s">
        <v>116</v>
      </c>
      <c r="C62" s="30">
        <v>1202000000</v>
      </c>
    </row>
  </sheetData>
  <pageMargins left="0.7" right="0.7" top="0.75" bottom="0.75" header="0.3" footer="0.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P14"/>
  <sheetViews>
    <sheetView zoomScale="150" zoomScaleNormal="150" workbookViewId="0">
      <selection activeCell="A2" sqref="A2:P14"/>
    </sheetView>
  </sheetViews>
  <sheetFormatPr baseColWidth="10" defaultRowHeight="15" x14ac:dyDescent="0.25"/>
  <cols>
    <col min="1" max="1" width="8.85546875" customWidth="1"/>
    <col min="2" max="2" width="14" customWidth="1"/>
    <col min="4" max="4" width="21.7109375" customWidth="1"/>
    <col min="5" max="5" width="17.140625" customWidth="1"/>
    <col min="6" max="6" width="14.42578125" customWidth="1"/>
    <col min="7" max="7" width="15.28515625" customWidth="1"/>
    <col min="8" max="8" width="16.140625" customWidth="1"/>
    <col min="9" max="9" width="23.42578125" customWidth="1"/>
    <col min="10" max="10" width="18" customWidth="1"/>
    <col min="11" max="11" width="16.28515625" customWidth="1"/>
    <col min="12" max="12" width="15.42578125" customWidth="1"/>
    <col min="13" max="13" width="11.42578125" customWidth="1"/>
    <col min="14" max="14" width="20.140625" customWidth="1"/>
    <col min="15" max="15" width="18.28515625" customWidth="1"/>
    <col min="16" max="16" width="18.140625" customWidth="1"/>
  </cols>
  <sheetData>
    <row r="1" spans="1:16" x14ac:dyDescent="0.25">
      <c r="A1" s="8" t="s">
        <v>0</v>
      </c>
      <c r="B1" s="8" t="s">
        <v>1</v>
      </c>
      <c r="C1" s="8" t="s">
        <v>2</v>
      </c>
      <c r="D1" s="8" t="s">
        <v>109</v>
      </c>
      <c r="E1" s="8" t="s">
        <v>110</v>
      </c>
      <c r="F1" s="8" t="s">
        <v>111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86</v>
      </c>
      <c r="M1" s="8" t="s">
        <v>68</v>
      </c>
      <c r="N1" s="8" t="s">
        <v>57</v>
      </c>
      <c r="O1" s="8" t="s">
        <v>88</v>
      </c>
      <c r="P1" s="8" t="s">
        <v>89</v>
      </c>
    </row>
    <row r="2" spans="1:16" x14ac:dyDescent="0.25">
      <c r="A2">
        <v>6</v>
      </c>
      <c r="B2" t="s">
        <v>63</v>
      </c>
      <c r="C2">
        <v>2005</v>
      </c>
      <c r="D2" s="7">
        <v>42238</v>
      </c>
      <c r="E2" s="7" t="str">
        <f>PROPER(TEXT(TblControlVehiculos[[#This Row],[FechaCompra]],"mmmm"))</f>
        <v>Agosto</v>
      </c>
      <c r="F2" s="25" t="str">
        <f>TEXT(TblControlVehiculos[[#This Row],[FechaCompra]],"yyyy")</f>
        <v>2015</v>
      </c>
      <c r="G2" t="s">
        <v>13</v>
      </c>
      <c r="H2" t="s">
        <v>17</v>
      </c>
      <c r="I2" t="s">
        <v>80</v>
      </c>
      <c r="J2" s="6">
        <v>49000000</v>
      </c>
      <c r="K2" t="s">
        <v>24</v>
      </c>
      <c r="L2" s="6">
        <f>TblControlVehiculos[[#This Row],[Precio]]*(2/100)</f>
        <v>980000</v>
      </c>
      <c r="M2" s="6">
        <f>IF(TblControlVehiculos[[#This Row],[Precio]]&gt;=50000000,TblControlVehiculos[[#This Row],[Precio]]*(1/100),0)</f>
        <v>0</v>
      </c>
      <c r="N2" s="6">
        <f>IF(TblControlVehiculos[[#This Row],[Modelo]] &lt; 2015,80000,100000)</f>
        <v>80000</v>
      </c>
      <c r="O2" s="6">
        <f>IF(TblControlVehiculos[[#This Row],[CiudadCircula]]="Pereira",SMLV/2,IF(TblControlVehiculos[[#This Row],[CiudadCircula]]="Dosquebradas",100000,0))</f>
        <v>0</v>
      </c>
      <c r="P2" s="6">
        <f>IF(TblControlVehiculos[[#This Row],[TipoVehiculo]]="Taxi",IF(TblControlVehiculos[[#This Row],[Modelo]]&lt;=2010,150000,0),0)</f>
        <v>150000</v>
      </c>
    </row>
    <row r="3" spans="1:16" x14ac:dyDescent="0.25">
      <c r="A3">
        <v>8</v>
      </c>
      <c r="B3" t="s">
        <v>65</v>
      </c>
      <c r="C3">
        <v>2016</v>
      </c>
      <c r="D3" s="7">
        <v>42646</v>
      </c>
      <c r="E3" s="7" t="str">
        <f>PROPER(TEXT(TblControlVehiculos[[#This Row],[FechaCompra]],"mmmm"))</f>
        <v>Octubre</v>
      </c>
      <c r="F3" s="25" t="str">
        <f>TEXT(TblControlVehiculos[[#This Row],[FechaCompra]],"yyyy")</f>
        <v>2016</v>
      </c>
      <c r="G3" t="s">
        <v>13</v>
      </c>
      <c r="H3" t="s">
        <v>17</v>
      </c>
      <c r="I3" t="s">
        <v>78</v>
      </c>
      <c r="J3" s="6">
        <v>90000000</v>
      </c>
      <c r="K3" t="s">
        <v>22</v>
      </c>
      <c r="L3" s="6">
        <f>TblControlVehiculos[[#This Row],[Precio]]*(2/100)</f>
        <v>1800000</v>
      </c>
      <c r="M3" s="6">
        <f>IF(TblControlVehiculos[[#This Row],[Precio]]&gt;=50000000,TblControlVehiculos[[#This Row],[Precio]]*(1/100),0)</f>
        <v>900000</v>
      </c>
      <c r="N3" s="6">
        <f>IF(TblControlVehiculos[[#This Row],[Modelo]] &lt; 2015,80000,100000)</f>
        <v>100000</v>
      </c>
      <c r="O3" s="6">
        <f>IF(TblControlVehiculos[[#This Row],[CiudadCircula]]="Pereira",SMLV/2,IF(TblControlVehiculos[[#This Row],[CiudadCircula]]="Dosquebradas",100000,0))</f>
        <v>440000</v>
      </c>
      <c r="P3" s="6">
        <f>IF(TblControlVehiculos[[#This Row],[TipoVehiculo]]="Taxi",IF(TblControlVehiculos[[#This Row],[Modelo]]&lt;=2010,150000,0),0)</f>
        <v>0</v>
      </c>
    </row>
    <row r="4" spans="1:16" x14ac:dyDescent="0.25">
      <c r="A4">
        <v>9</v>
      </c>
      <c r="B4" t="s">
        <v>66</v>
      </c>
      <c r="C4">
        <v>2014</v>
      </c>
      <c r="D4" s="7">
        <v>42795</v>
      </c>
      <c r="E4" s="7" t="str">
        <f>PROPER(TEXT(TblControlVehiculos[[#This Row],[FechaCompra]],"mmmm"))</f>
        <v>Marzo</v>
      </c>
      <c r="F4" s="25" t="str">
        <f>TEXT(TblControlVehiculos[[#This Row],[FechaCompra]],"yyyy")</f>
        <v>2017</v>
      </c>
      <c r="G4" t="s">
        <v>13</v>
      </c>
      <c r="H4" t="s">
        <v>18</v>
      </c>
      <c r="I4" t="s">
        <v>79</v>
      </c>
      <c r="J4" s="6">
        <v>150000000</v>
      </c>
      <c r="K4" t="s">
        <v>25</v>
      </c>
      <c r="L4" s="6">
        <f>TblControlVehiculos[[#This Row],[Precio]]*(2/100)</f>
        <v>3000000</v>
      </c>
      <c r="M4" s="6">
        <f>IF(TblControlVehiculos[[#This Row],[Precio]]&gt;=50000000,TblControlVehiculos[[#This Row],[Precio]]*(1/100),0)</f>
        <v>1500000</v>
      </c>
      <c r="N4" s="6">
        <f>IF(TblControlVehiculos[[#This Row],[Modelo]] &lt; 2015,80000,100000)</f>
        <v>80000</v>
      </c>
      <c r="O4" s="6">
        <f>IF(TblControlVehiculos[[#This Row],[CiudadCircula]]="Pereira",SMLV/2,IF(TblControlVehiculos[[#This Row],[CiudadCircula]]="Dosquebradas",100000,0))</f>
        <v>0</v>
      </c>
      <c r="P4" s="6">
        <f>IF(TblControlVehiculos[[#This Row],[TipoVehiculo]]="Taxi",IF(TblControlVehiculos[[#This Row],[Modelo]]&lt;=2010,150000,0),0)</f>
        <v>0</v>
      </c>
    </row>
    <row r="5" spans="1:16" x14ac:dyDescent="0.25">
      <c r="A5">
        <v>7</v>
      </c>
      <c r="B5" t="s">
        <v>64</v>
      </c>
      <c r="C5">
        <v>1014</v>
      </c>
      <c r="D5" s="7">
        <v>42537</v>
      </c>
      <c r="E5" s="7" t="str">
        <f>PROPER(TEXT(TblControlVehiculos[[#This Row],[FechaCompra]],"mmmm"))</f>
        <v>Junio</v>
      </c>
      <c r="F5" s="25" t="str">
        <f>TEXT(TblControlVehiculos[[#This Row],[FechaCompra]],"yyyy")</f>
        <v>2016</v>
      </c>
      <c r="G5" t="s">
        <v>20</v>
      </c>
      <c r="H5" t="s">
        <v>18</v>
      </c>
      <c r="I5" t="s">
        <v>80</v>
      </c>
      <c r="J5" s="6">
        <v>125000000</v>
      </c>
      <c r="K5" t="s">
        <v>34</v>
      </c>
      <c r="L5" s="6">
        <f>TblControlVehiculos[[#This Row],[Precio]]*(2/100)</f>
        <v>2500000</v>
      </c>
      <c r="M5" s="6">
        <f>IF(TblControlVehiculos[[#This Row],[Precio]]&gt;=50000000,TblControlVehiculos[[#This Row],[Precio]]*(1/100),0)</f>
        <v>1250000</v>
      </c>
      <c r="N5" s="6">
        <f>IF(TblControlVehiculos[[#This Row],[Modelo]] &lt; 2015,80000,100000)</f>
        <v>80000</v>
      </c>
      <c r="O5" s="6">
        <f>IF(TblControlVehiculos[[#This Row],[CiudadCircula]]="Pereira",SMLV/2,IF(TblControlVehiculos[[#This Row],[CiudadCircula]]="Dosquebradas",100000,0))</f>
        <v>100000</v>
      </c>
      <c r="P5" s="6">
        <f>IF(TblControlVehiculos[[#This Row],[TipoVehiculo]]="Taxi",IF(TblControlVehiculos[[#This Row],[Modelo]]&lt;=2010,150000,0),0)</f>
        <v>0</v>
      </c>
    </row>
    <row r="6" spans="1:16" x14ac:dyDescent="0.25">
      <c r="A6">
        <v>11</v>
      </c>
      <c r="B6" t="s">
        <v>101</v>
      </c>
      <c r="C6">
        <v>2012</v>
      </c>
      <c r="D6" s="7">
        <v>42018</v>
      </c>
      <c r="E6" s="7" t="str">
        <f>PROPER(TEXT(TblControlVehiculos[[#This Row],[FechaCompra]],"mmmm"))</f>
        <v>Enero</v>
      </c>
      <c r="F6" s="25" t="str">
        <f>TEXT(TblControlVehiculos[[#This Row],[FechaCompra]],"yyyy")</f>
        <v>2015</v>
      </c>
      <c r="G6" t="s">
        <v>102</v>
      </c>
      <c r="H6" t="s">
        <v>17</v>
      </c>
      <c r="I6" t="s">
        <v>80</v>
      </c>
      <c r="J6" s="6">
        <v>90000000</v>
      </c>
      <c r="K6" t="s">
        <v>22</v>
      </c>
      <c r="L6" s="22">
        <f>TblControlVehiculos[[#This Row],[Precio]]*(2/100)</f>
        <v>1800000</v>
      </c>
      <c r="M6" s="6">
        <f>IF(TblControlVehiculos[[#This Row],[Precio]]&gt;=50000000,TblControlVehiculos[[#This Row],[Precio]]*(1/100),0)</f>
        <v>900000</v>
      </c>
      <c r="N6" s="6">
        <f>IF(TblControlVehiculos[[#This Row],[Modelo]] &lt; 2015,80000,100000)</f>
        <v>80000</v>
      </c>
      <c r="O6" s="6">
        <f>IF(TblControlVehiculos[[#This Row],[CiudadCircula]]="Pereira",SMLV/2,IF(TblControlVehiculos[[#This Row],[CiudadCircula]]="Dosquebradas",100000,0))</f>
        <v>440000</v>
      </c>
      <c r="P6" s="6">
        <f>IF(TblControlVehiculos[[#This Row],[TipoVehiculo]]="Taxi",IF(TblControlVehiculos[[#This Row],[Modelo]]&lt;=2010,150000,0),0)</f>
        <v>0</v>
      </c>
    </row>
    <row r="7" spans="1:16" x14ac:dyDescent="0.25">
      <c r="A7">
        <v>12</v>
      </c>
      <c r="B7" t="s">
        <v>103</v>
      </c>
      <c r="C7">
        <v>2013</v>
      </c>
      <c r="D7" s="7">
        <v>41750</v>
      </c>
      <c r="E7" s="7" t="str">
        <f>PROPER(TEXT(TblControlVehiculos[[#This Row],[FechaCompra]],"mmmm"))</f>
        <v>Abril</v>
      </c>
      <c r="F7" s="25" t="str">
        <f>TEXT(TblControlVehiculos[[#This Row],[FechaCompra]],"yyyy")</f>
        <v>2014</v>
      </c>
      <c r="G7" t="s">
        <v>12</v>
      </c>
      <c r="H7" t="s">
        <v>18</v>
      </c>
      <c r="I7" t="s">
        <v>79</v>
      </c>
      <c r="J7" s="6">
        <v>50000000</v>
      </c>
      <c r="K7" t="s">
        <v>23</v>
      </c>
      <c r="L7" s="22">
        <f>TblControlVehiculos[[#This Row],[Precio]]*(2/100)</f>
        <v>1000000</v>
      </c>
      <c r="M7" s="6">
        <f>IF(TblControlVehiculos[[#This Row],[Precio]]&gt;=50000000,TblControlVehiculos[[#This Row],[Precio]]*(1/100),0)</f>
        <v>500000</v>
      </c>
      <c r="N7" s="6">
        <f>IF(TblControlVehiculos[[#This Row],[Modelo]] &lt; 2015,80000,100000)</f>
        <v>80000</v>
      </c>
      <c r="O7" s="6">
        <f>IF(TblControlVehiculos[[#This Row],[CiudadCircula]]="Pereira",SMLV/2,IF(TblControlVehiculos[[#This Row],[CiudadCircula]]="Dosquebradas",100000,0))</f>
        <v>0</v>
      </c>
      <c r="P7" s="6">
        <f>IF(TblControlVehiculos[[#This Row],[TipoVehiculo]]="Taxi",IF(TblControlVehiculos[[#This Row],[Modelo]]&lt;=2010,150000,0),0)</f>
        <v>0</v>
      </c>
    </row>
    <row r="8" spans="1:16" x14ac:dyDescent="0.25">
      <c r="A8">
        <v>13</v>
      </c>
      <c r="B8" t="s">
        <v>104</v>
      </c>
      <c r="C8">
        <v>2015</v>
      </c>
      <c r="D8" s="7">
        <v>41800</v>
      </c>
      <c r="E8" s="7" t="str">
        <f>PROPER(TEXT(TblControlVehiculos[[#This Row],[FechaCompra]],"mmmm"))</f>
        <v>Junio</v>
      </c>
      <c r="F8" s="25" t="str">
        <f>TEXT(TblControlVehiculos[[#This Row],[FechaCompra]],"yyyy")</f>
        <v>2014</v>
      </c>
      <c r="G8" t="s">
        <v>12</v>
      </c>
      <c r="H8" t="s">
        <v>16</v>
      </c>
      <c r="I8" t="s">
        <v>79</v>
      </c>
      <c r="J8" s="6">
        <v>60000000</v>
      </c>
      <c r="K8" t="s">
        <v>24</v>
      </c>
      <c r="L8" s="22">
        <f>TblControlVehiculos[[#This Row],[Precio]]*(2/100)</f>
        <v>1200000</v>
      </c>
      <c r="M8" s="6">
        <f>IF(TblControlVehiculos[[#This Row],[Precio]]&gt;=50000000,TblControlVehiculos[[#This Row],[Precio]]*(1/100),0)</f>
        <v>600000</v>
      </c>
      <c r="N8" s="6">
        <f>IF(TblControlVehiculos[[#This Row],[Modelo]] &lt; 2015,80000,100000)</f>
        <v>100000</v>
      </c>
      <c r="O8" s="6">
        <f>IF(TblControlVehiculos[[#This Row],[CiudadCircula]]="Pereira",SMLV/2,IF(TblControlVehiculos[[#This Row],[CiudadCircula]]="Dosquebradas",100000,0))</f>
        <v>0</v>
      </c>
      <c r="P8" s="6">
        <f>IF(TblControlVehiculos[[#This Row],[TipoVehiculo]]="Taxi",IF(TblControlVehiculos[[#This Row],[Modelo]]&lt;=2010,150000,0),0)</f>
        <v>0</v>
      </c>
    </row>
    <row r="9" spans="1:16" x14ac:dyDescent="0.25">
      <c r="A9">
        <v>4</v>
      </c>
      <c r="B9" t="s">
        <v>11</v>
      </c>
      <c r="C9">
        <v>2004</v>
      </c>
      <c r="D9" s="7">
        <v>42621</v>
      </c>
      <c r="E9" s="7" t="str">
        <f>PROPER(TEXT(TblControlVehiculos[[#This Row],[FechaCompra]],"mmmm"))</f>
        <v>Septiembre</v>
      </c>
      <c r="F9" s="25" t="str">
        <f>TEXT(TblControlVehiculos[[#This Row],[FechaCompra]],"yyyy")</f>
        <v>2016</v>
      </c>
      <c r="G9" t="s">
        <v>12</v>
      </c>
      <c r="H9" t="s">
        <v>17</v>
      </c>
      <c r="I9" t="s">
        <v>79</v>
      </c>
      <c r="J9" s="6">
        <v>140000000</v>
      </c>
      <c r="K9" t="s">
        <v>22</v>
      </c>
      <c r="L9" s="6">
        <f>TblControlVehiculos[[#This Row],[Precio]]*(2/100)</f>
        <v>2800000</v>
      </c>
      <c r="M9" s="6">
        <f>IF(TblControlVehiculos[[#This Row],[Precio]]&gt;=50000000,TblControlVehiculos[[#This Row],[Precio]]*(1/100),0)</f>
        <v>1400000</v>
      </c>
      <c r="N9" s="6">
        <f>IF(TblControlVehiculos[[#This Row],[Modelo]] &lt; 2015,80000,100000)</f>
        <v>80000</v>
      </c>
      <c r="O9" s="6">
        <f>IF(TblControlVehiculos[[#This Row],[CiudadCircula]]="Pereira",SMLV/2,IF(TblControlVehiculos[[#This Row],[CiudadCircula]]="Dosquebradas",100000,0))</f>
        <v>440000</v>
      </c>
      <c r="P9" s="6">
        <f>IF(TblControlVehiculos[[#This Row],[TipoVehiculo]]="Taxi",IF(TblControlVehiculos[[#This Row],[Modelo]]&lt;=2010,150000,0),0)</f>
        <v>150000</v>
      </c>
    </row>
    <row r="10" spans="1:16" x14ac:dyDescent="0.25">
      <c r="A10">
        <v>1</v>
      </c>
      <c r="B10" t="s">
        <v>8</v>
      </c>
      <c r="C10">
        <v>2010</v>
      </c>
      <c r="D10" s="7">
        <v>42736</v>
      </c>
      <c r="E10" s="7" t="str">
        <f>PROPER(TEXT(TblControlVehiculos[[#This Row],[FechaCompra]],"mmmm"))</f>
        <v>Enero</v>
      </c>
      <c r="F10" s="25" t="str">
        <f>TEXT(TblControlVehiculos[[#This Row],[FechaCompra]],"yyyy")</f>
        <v>2017</v>
      </c>
      <c r="G10" t="s">
        <v>12</v>
      </c>
      <c r="H10" t="s">
        <v>15</v>
      </c>
      <c r="I10" t="s">
        <v>78</v>
      </c>
      <c r="J10" s="6">
        <v>120000000</v>
      </c>
      <c r="K10" t="s">
        <v>22</v>
      </c>
      <c r="L10" s="6">
        <f>TblControlVehiculos[[#This Row],[Precio]]*(2/100)</f>
        <v>2400000</v>
      </c>
      <c r="M10" s="6">
        <f>IF(TblControlVehiculos[[#This Row],[Precio]]&gt;=50000000,TblControlVehiculos[[#This Row],[Precio]]*(1/100),0)</f>
        <v>1200000</v>
      </c>
      <c r="N10" s="6">
        <f>IF(TblControlVehiculos[[#This Row],[Modelo]] &lt; 2015,80000,100000)</f>
        <v>80000</v>
      </c>
      <c r="O10" s="6">
        <f>IF(TblControlVehiculos[[#This Row],[CiudadCircula]]="Pereira",SMLV/2,IF(TblControlVehiculos[[#This Row],[CiudadCircula]]="Dosquebradas",100000,0))</f>
        <v>440000</v>
      </c>
      <c r="P10" s="6">
        <f>IF(TblControlVehiculos[[#This Row],[TipoVehiculo]]="Taxi",IF(TblControlVehiculos[[#This Row],[Modelo]]&lt;=2010,150000,0),0)</f>
        <v>0</v>
      </c>
    </row>
    <row r="11" spans="1:16" x14ac:dyDescent="0.25">
      <c r="A11">
        <v>3</v>
      </c>
      <c r="B11" t="s">
        <v>10</v>
      </c>
      <c r="C11">
        <v>2009</v>
      </c>
      <c r="D11" s="7">
        <v>42890</v>
      </c>
      <c r="E11" s="7" t="str">
        <f>PROPER(TEXT(TblControlVehiculos[[#This Row],[FechaCompra]],"mmmm"))</f>
        <v>Junio</v>
      </c>
      <c r="F11" s="25" t="str">
        <f>TEXT(TblControlVehiculos[[#This Row],[FechaCompra]],"yyyy")</f>
        <v>2017</v>
      </c>
      <c r="G11" t="s">
        <v>19</v>
      </c>
      <c r="H11" t="s">
        <v>17</v>
      </c>
      <c r="I11" t="s">
        <v>78</v>
      </c>
      <c r="J11" s="6">
        <v>80000000</v>
      </c>
      <c r="K11" t="s">
        <v>24</v>
      </c>
      <c r="L11" s="6">
        <f>TblControlVehiculos[[#This Row],[Precio]]*(2/100)</f>
        <v>1600000</v>
      </c>
      <c r="M11" s="6">
        <f>IF(TblControlVehiculos[[#This Row],[Precio]]&gt;=50000000,TblControlVehiculos[[#This Row],[Precio]]*(1/100),0)</f>
        <v>800000</v>
      </c>
      <c r="N11" s="6">
        <f>IF(TblControlVehiculos[[#This Row],[Modelo]] &lt; 2015,80000,100000)</f>
        <v>80000</v>
      </c>
      <c r="O11" s="6">
        <f>IF(TblControlVehiculos[[#This Row],[CiudadCircula]]="Pereira",SMLV/2,IF(TblControlVehiculos[[#This Row],[CiudadCircula]]="Dosquebradas",100000,0))</f>
        <v>0</v>
      </c>
      <c r="P11" s="6">
        <f>IF(TblControlVehiculos[[#This Row],[TipoVehiculo]]="Taxi",IF(TblControlVehiculos[[#This Row],[Modelo]]&lt;=2010,150000,0),0)</f>
        <v>150000</v>
      </c>
    </row>
    <row r="12" spans="1:16" x14ac:dyDescent="0.25">
      <c r="A12">
        <v>10</v>
      </c>
      <c r="B12" t="s">
        <v>99</v>
      </c>
      <c r="C12">
        <v>2016</v>
      </c>
      <c r="D12" s="7">
        <v>42430</v>
      </c>
      <c r="E12" s="7" t="str">
        <f>PROPER(TEXT(TblControlVehiculos[[#This Row],[FechaCompra]],"mmmm"))</f>
        <v>Marzo</v>
      </c>
      <c r="F12" s="25" t="str">
        <f>TEXT(TblControlVehiculos[[#This Row],[FechaCompra]],"yyyy")</f>
        <v>2016</v>
      </c>
      <c r="G12" t="s">
        <v>100</v>
      </c>
      <c r="H12" t="s">
        <v>18</v>
      </c>
      <c r="I12" t="s">
        <v>78</v>
      </c>
      <c r="J12" s="6">
        <v>128000000</v>
      </c>
      <c r="K12" t="s">
        <v>22</v>
      </c>
      <c r="L12">
        <f>TblControlVehiculos[[#This Row],[Precio]]*(2/100)</f>
        <v>2560000</v>
      </c>
      <c r="M12" s="6">
        <f>IF(TblControlVehiculos[[#This Row],[Precio]]&gt;=50000000,TblControlVehiculos[[#This Row],[Precio]]*(1/100),0)</f>
        <v>1280000</v>
      </c>
      <c r="N12" s="6">
        <f>IF(TblControlVehiculos[[#This Row],[Modelo]] &lt; 2015,80000,100000)</f>
        <v>100000</v>
      </c>
      <c r="O12" s="6">
        <f>IF(TblControlVehiculos[[#This Row],[CiudadCircula]]="Pereira",SMLV/2,IF(TblControlVehiculos[[#This Row],[CiudadCircula]]="Dosquebradas",100000,0))</f>
        <v>440000</v>
      </c>
      <c r="P12" s="6">
        <f>IF(TblControlVehiculos[[#This Row],[TipoVehiculo]]="Taxi",IF(TblControlVehiculos[[#This Row],[Modelo]]&lt;=2010,150000,0),0)</f>
        <v>0</v>
      </c>
    </row>
    <row r="13" spans="1:16" x14ac:dyDescent="0.25">
      <c r="A13">
        <v>2</v>
      </c>
      <c r="B13" t="s">
        <v>9</v>
      </c>
      <c r="C13">
        <v>2015</v>
      </c>
      <c r="D13" s="7">
        <v>42865</v>
      </c>
      <c r="E13" s="7" t="str">
        <f>PROPER(TEXT(TblControlVehiculos[[#This Row],[FechaCompra]],"mmmm"))</f>
        <v>Mayo</v>
      </c>
      <c r="F13" s="25" t="str">
        <f>TEXT(TblControlVehiculos[[#This Row],[FechaCompra]],"yyyy")</f>
        <v>2017</v>
      </c>
      <c r="G13" t="s">
        <v>14</v>
      </c>
      <c r="H13" t="s">
        <v>16</v>
      </c>
      <c r="I13" t="s">
        <v>79</v>
      </c>
      <c r="J13" s="6">
        <v>45000000</v>
      </c>
      <c r="K13" t="s">
        <v>23</v>
      </c>
      <c r="L13" s="6">
        <f>TblControlVehiculos[[#This Row],[Precio]]*(2/100)</f>
        <v>900000</v>
      </c>
      <c r="M13" s="6">
        <f>IF(TblControlVehiculos[[#This Row],[Precio]]&gt;=50000000,TblControlVehiculos[[#This Row],[Precio]]*(1/100),0)</f>
        <v>0</v>
      </c>
      <c r="N13" s="6">
        <f>IF(TblControlVehiculos[[#This Row],[Modelo]] &lt; 2015,80000,100000)</f>
        <v>100000</v>
      </c>
      <c r="O13" s="6">
        <f>IF(TblControlVehiculos[[#This Row],[CiudadCircula]]="Pereira",SMLV/2,IF(TblControlVehiculos[[#This Row],[CiudadCircula]]="Dosquebradas",100000,0))</f>
        <v>0</v>
      </c>
      <c r="P13" s="6">
        <f>IF(TblControlVehiculos[[#This Row],[TipoVehiculo]]="Taxi",IF(TblControlVehiculos[[#This Row],[Modelo]]&lt;=2010,150000,0),0)</f>
        <v>0</v>
      </c>
    </row>
    <row r="14" spans="1:16" x14ac:dyDescent="0.25">
      <c r="A14">
        <v>5</v>
      </c>
      <c r="B14" t="s">
        <v>62</v>
      </c>
      <c r="C14">
        <v>2010</v>
      </c>
      <c r="D14" s="7">
        <v>42776</v>
      </c>
      <c r="E14" s="7" t="str">
        <f>PROPER(TEXT(TblControlVehiculos[[#This Row],[FechaCompra]],"mmmm"))</f>
        <v>Febrero</v>
      </c>
      <c r="F14" s="25" t="str">
        <f>TEXT(TblControlVehiculos[[#This Row],[FechaCompra]],"yyyy")</f>
        <v>2017</v>
      </c>
      <c r="G14" t="s">
        <v>14</v>
      </c>
      <c r="H14" t="s">
        <v>16</v>
      </c>
      <c r="I14" t="s">
        <v>80</v>
      </c>
      <c r="J14" s="6">
        <v>75000000</v>
      </c>
      <c r="K14" t="s">
        <v>25</v>
      </c>
      <c r="L14" s="6">
        <f>TblControlVehiculos[[#This Row],[Precio]]*(2/100)</f>
        <v>1500000</v>
      </c>
      <c r="M14" s="6">
        <f>IF(TblControlVehiculos[[#This Row],[Precio]]&gt;=50000000,TblControlVehiculos[[#This Row],[Precio]]*(1/100),0)</f>
        <v>750000</v>
      </c>
      <c r="N14" s="6">
        <f>IF(TblControlVehiculos[[#This Row],[Modelo]] &lt; 2015,80000,100000)</f>
        <v>80000</v>
      </c>
      <c r="O14" s="6">
        <f>IF(TblControlVehiculos[[#This Row],[CiudadCircula]]="Pereira",SMLV/2,IF(TblControlVehiculos[[#This Row],[CiudadCircula]]="Dosquebradas",100000,0))</f>
        <v>0</v>
      </c>
      <c r="P14" s="6">
        <f>IF(TblControlVehiculos[[#This Row],[TipoVehiculo]]="Taxi",IF(TblControlVehiculos[[#This Row],[Modelo]]&lt;=2010,150000,0),0)</f>
        <v>0</v>
      </c>
    </row>
  </sheetData>
  <conditionalFormatting sqref="J2:J1048576">
    <cfRule type="cellIs" dxfId="29" priority="5" operator="greaterThanOrEqual">
      <formula>100000000</formula>
    </cfRule>
  </conditionalFormatting>
  <conditionalFormatting sqref="H2:H14">
    <cfRule type="cellIs" dxfId="28" priority="4" operator="equal">
      <formula>"TAXI"</formula>
    </cfRule>
  </conditionalFormatting>
  <conditionalFormatting sqref="L2:L14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{9C94077C-CADF-464E-9D05-99B30F182F28}</x14:id>
        </ext>
      </extLst>
    </cfRule>
  </conditionalFormatting>
  <conditionalFormatting sqref="K2:K14">
    <cfRule type="cellIs" dxfId="27" priority="1" operator="equal">
      <formula>"Pereira"</formula>
    </cfRule>
  </conditionalFormatting>
  <dataValidations count="4">
    <dataValidation type="list" allowBlank="1" showInputMessage="1" showErrorMessage="1" sqref="G2:G10">
      <formula1>Marcas</formula1>
    </dataValidation>
    <dataValidation type="list" allowBlank="1" showInputMessage="1" showErrorMessage="1" sqref="H2:H14">
      <formula1>TipoVehiculo</formula1>
    </dataValidation>
    <dataValidation type="list" allowBlank="1" showInputMessage="1" showErrorMessage="1" sqref="K2:L10">
      <formula1>Ciudades</formula1>
    </dataValidation>
    <dataValidation type="list" allowBlank="1" showInputMessage="1" showErrorMessage="1" sqref="I2:I14">
      <formula1>Propietarios</formula1>
    </dataValidation>
  </dataValidations>
  <pageMargins left="0.7" right="0.7" top="0.75" bottom="0.75" header="0.3" footer="0.3"/>
  <pageSetup orientation="portrait" horizontalDpi="4294967294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C94077C-CADF-464E-9D05-99B30F182F2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L2:L14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23"/>
  <sheetViews>
    <sheetView topLeftCell="A18" zoomScale="230" zoomScaleNormal="230" workbookViewId="0">
      <selection activeCell="D22" sqref="D22"/>
    </sheetView>
  </sheetViews>
  <sheetFormatPr baseColWidth="10" defaultRowHeight="15" x14ac:dyDescent="0.25"/>
  <cols>
    <col min="1" max="1" width="11.42578125" customWidth="1"/>
    <col min="2" max="2" width="12.28515625" customWidth="1"/>
    <col min="3" max="3" width="16.140625" customWidth="1"/>
    <col min="4" max="4" width="16.28515625" customWidth="1"/>
    <col min="5" max="5" width="13.85546875" customWidth="1"/>
    <col min="6" max="6" width="16.7109375" customWidth="1"/>
  </cols>
  <sheetData>
    <row r="1" spans="1:6" x14ac:dyDescent="0.25">
      <c r="A1" s="2" t="s">
        <v>47</v>
      </c>
      <c r="B1" s="2" t="s">
        <v>27</v>
      </c>
      <c r="C1" s="2" t="s">
        <v>48</v>
      </c>
      <c r="D1" s="2" t="s">
        <v>49</v>
      </c>
    </row>
    <row r="2" spans="1:6" x14ac:dyDescent="0.25">
      <c r="A2" s="2" t="s">
        <v>50</v>
      </c>
      <c r="B2" s="2" t="s">
        <v>51</v>
      </c>
      <c r="C2" s="2" t="str">
        <f>CONCATENATE(A2," ",B2)</f>
        <v>Juan Perez</v>
      </c>
      <c r="D2" s="2" t="str">
        <f>A2&amp;" "&amp;B2</f>
        <v>Juan Perez</v>
      </c>
    </row>
    <row r="3" spans="1:6" x14ac:dyDescent="0.25">
      <c r="A3" s="2" t="s">
        <v>52</v>
      </c>
      <c r="B3" s="2" t="s">
        <v>53</v>
      </c>
      <c r="C3" s="2" t="str">
        <f t="shared" ref="C3:C4" si="0">CONCATENATE(A3," ",B3)</f>
        <v>Carlos Castro</v>
      </c>
      <c r="D3" s="2" t="str">
        <f t="shared" ref="D3:D4" si="1">A3&amp;" "&amp;B3</f>
        <v>Carlos Castro</v>
      </c>
    </row>
    <row r="4" spans="1:6" x14ac:dyDescent="0.25">
      <c r="A4" s="2" t="s">
        <v>54</v>
      </c>
      <c r="B4" s="2" t="s">
        <v>55</v>
      </c>
      <c r="C4" s="2" t="str">
        <f t="shared" si="0"/>
        <v>Adriana Alvarez</v>
      </c>
      <c r="D4" s="2" t="str">
        <f t="shared" si="1"/>
        <v>Adriana Alvarez</v>
      </c>
    </row>
    <row r="5" spans="1:6" x14ac:dyDescent="0.25">
      <c r="A5" s="2"/>
      <c r="B5" s="2"/>
      <c r="C5" s="2"/>
      <c r="D5" s="2"/>
    </row>
    <row r="6" spans="1:6" x14ac:dyDescent="0.25">
      <c r="A6" s="2"/>
      <c r="B6" s="2"/>
      <c r="C6" s="2"/>
      <c r="D6" s="2"/>
    </row>
    <row r="8" spans="1:6" x14ac:dyDescent="0.25">
      <c r="A8" s="4" t="s">
        <v>56</v>
      </c>
      <c r="B8" s="4"/>
      <c r="C8" t="s">
        <v>24</v>
      </c>
    </row>
    <row r="10" spans="1:6" x14ac:dyDescent="0.25">
      <c r="A10" t="s">
        <v>58</v>
      </c>
      <c r="B10" t="s">
        <v>59</v>
      </c>
      <c r="C10" t="str">
        <f>PROPER(A10&amp;" "&amp;B10)</f>
        <v>Juan Carlos Perez Osorio</v>
      </c>
    </row>
    <row r="11" spans="1:6" x14ac:dyDescent="0.25">
      <c r="A11" s="5" t="s">
        <v>60</v>
      </c>
      <c r="B11" s="5" t="s">
        <v>61</v>
      </c>
      <c r="C11" t="str">
        <f>PROPER(A11&amp;" "&amp;B11)</f>
        <v>Carlos Alberto Arias Lopez</v>
      </c>
      <c r="D11" s="5"/>
    </row>
    <row r="12" spans="1:6" x14ac:dyDescent="0.25">
      <c r="A12" s="5"/>
      <c r="B12" s="5"/>
      <c r="C12" s="5"/>
      <c r="D12" s="5"/>
    </row>
    <row r="13" spans="1:6" x14ac:dyDescent="0.25">
      <c r="A13" s="5"/>
      <c r="B13" s="5"/>
      <c r="C13" s="5"/>
      <c r="D13" s="5"/>
    </row>
    <row r="14" spans="1:6" x14ac:dyDescent="0.25">
      <c r="A14" s="11" t="s">
        <v>67</v>
      </c>
      <c r="B14" s="11" t="s">
        <v>68</v>
      </c>
      <c r="C14" s="11" t="s">
        <v>21</v>
      </c>
      <c r="D14" s="11" t="s">
        <v>69</v>
      </c>
      <c r="E14" s="11" t="s">
        <v>70</v>
      </c>
      <c r="F14" s="11" t="s">
        <v>72</v>
      </c>
    </row>
    <row r="15" spans="1:6" x14ac:dyDescent="0.25">
      <c r="A15" s="10">
        <v>2000000</v>
      </c>
      <c r="B15" s="10">
        <f>IF(A15 &gt;= 2000000,A15*(1/100),0)</f>
        <v>20000</v>
      </c>
      <c r="C15" s="2" t="s">
        <v>22</v>
      </c>
      <c r="D15" s="10">
        <f>IF(C15&lt;&gt;"Pereira",80000,0)</f>
        <v>0</v>
      </c>
      <c r="E15" s="10">
        <f>IF(A15&lt;=SMLV*2,AuxTransporte,0)</f>
        <v>0</v>
      </c>
      <c r="F15" s="2" t="str">
        <f>IF(C15="Pereira",IF(A15&lt;=2000000,"SI","NO"),"NO")</f>
        <v>SI</v>
      </c>
    </row>
    <row r="16" spans="1:6" x14ac:dyDescent="0.25">
      <c r="A16" s="10">
        <v>5000000</v>
      </c>
      <c r="B16" s="10">
        <f t="shared" ref="B16:B18" si="2">IF(A16 &gt;= 2000000,A16*(1/100),0)</f>
        <v>50000</v>
      </c>
      <c r="C16" s="2" t="s">
        <v>24</v>
      </c>
      <c r="D16" s="10">
        <f t="shared" ref="D16:D18" si="3">IF(C16&lt;&gt;"Pereira",80000,0)</f>
        <v>80000</v>
      </c>
      <c r="E16" s="10">
        <f>IF(A16&lt;=SMLV*2,AuxTransporte,0)</f>
        <v>0</v>
      </c>
      <c r="F16" s="2" t="str">
        <f t="shared" ref="F16:F18" si="4">IF(C16="Pereira",IF(A16&lt;=2000000,"SI","NO"),"NO")</f>
        <v>NO</v>
      </c>
    </row>
    <row r="17" spans="1:6" x14ac:dyDescent="0.25">
      <c r="A17" s="10">
        <v>800000</v>
      </c>
      <c r="B17" s="10">
        <f t="shared" si="2"/>
        <v>0</v>
      </c>
      <c r="C17" s="9" t="s">
        <v>22</v>
      </c>
      <c r="D17" s="10">
        <f t="shared" si="3"/>
        <v>0</v>
      </c>
      <c r="E17" s="10">
        <f>IF(A17&lt;=SMLV*2,AuxTransporte,0)</f>
        <v>80000</v>
      </c>
      <c r="F17" s="2" t="str">
        <f t="shared" si="4"/>
        <v>SI</v>
      </c>
    </row>
    <row r="18" spans="1:6" x14ac:dyDescent="0.25">
      <c r="A18" s="10">
        <v>1500000</v>
      </c>
      <c r="B18" s="10">
        <f t="shared" si="2"/>
        <v>0</v>
      </c>
      <c r="C18" s="9" t="s">
        <v>23</v>
      </c>
      <c r="D18" s="10">
        <f t="shared" si="3"/>
        <v>80000</v>
      </c>
      <c r="E18" s="10">
        <f>IF(A18&lt;=SMLV*2,AuxTransporte,0)</f>
        <v>80000</v>
      </c>
      <c r="F18" s="2" t="str">
        <f t="shared" si="4"/>
        <v>NO</v>
      </c>
    </row>
    <row r="19" spans="1:6" x14ac:dyDescent="0.25">
      <c r="A19" s="10"/>
      <c r="B19" s="2"/>
      <c r="C19" s="2"/>
      <c r="D19" s="2"/>
      <c r="E19" s="9"/>
      <c r="F19" s="2"/>
    </row>
    <row r="21" spans="1:6" x14ac:dyDescent="0.25">
      <c r="A21" t="s">
        <v>106</v>
      </c>
      <c r="B21" t="s">
        <v>107</v>
      </c>
      <c r="C21" t="s">
        <v>108</v>
      </c>
    </row>
    <row r="22" spans="1:6" x14ac:dyDescent="0.25">
      <c r="A22" s="23">
        <v>42875</v>
      </c>
      <c r="B22">
        <f>MONTH(A22)</f>
        <v>5</v>
      </c>
      <c r="C22">
        <f>YEAR(A22)</f>
        <v>2017</v>
      </c>
      <c r="D22" t="str">
        <f>TEXT(A22,"yyyy")</f>
        <v>2017</v>
      </c>
    </row>
    <row r="23" spans="1:6" x14ac:dyDescent="0.25">
      <c r="A23" s="24" t="s">
        <v>105</v>
      </c>
      <c r="B23" t="str">
        <f>UPPER(A23)</f>
        <v>JUAN PEREZ</v>
      </c>
      <c r="C23" t="str">
        <f>PROPER(A23)</f>
        <v>Juan Perez</v>
      </c>
    </row>
  </sheetData>
  <dataValidations count="1">
    <dataValidation type="list" allowBlank="1" showInputMessage="1" showErrorMessage="1" sqref="C8">
      <formula1>Ciudades</formula1>
    </dataValidation>
  </dataValidations>
  <pageMargins left="0.7" right="0.7" top="0.75" bottom="0.75" header="0.3" footer="0.3"/>
  <pageSetup orientation="portrait" horizontalDpi="4294967294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zoomScale="180" zoomScaleNormal="180" workbookViewId="0">
      <selection activeCell="B2" sqref="B2"/>
    </sheetView>
  </sheetViews>
  <sheetFormatPr baseColWidth="10" defaultRowHeight="15" x14ac:dyDescent="0.25"/>
  <cols>
    <col min="1" max="1" width="16.28515625" customWidth="1"/>
    <col min="2" max="2" width="17" customWidth="1"/>
  </cols>
  <sheetData>
    <row r="1" spans="1:2" x14ac:dyDescent="0.25">
      <c r="A1" s="12" t="s">
        <v>71</v>
      </c>
      <c r="B1" s="12" t="s">
        <v>70</v>
      </c>
    </row>
    <row r="2" spans="1:2" x14ac:dyDescent="0.25">
      <c r="A2" s="10">
        <v>880000</v>
      </c>
      <c r="B2" s="10">
        <v>80000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20"/>
  <sheetViews>
    <sheetView topLeftCell="A15" zoomScale="170" zoomScaleNormal="170" workbookViewId="0">
      <selection activeCell="A20" sqref="A20"/>
    </sheetView>
  </sheetViews>
  <sheetFormatPr baseColWidth="10" defaultRowHeight="15" x14ac:dyDescent="0.25"/>
  <cols>
    <col min="1" max="1" width="65.85546875" customWidth="1"/>
  </cols>
  <sheetData>
    <row r="1" spans="1:1" ht="26.25" x14ac:dyDescent="0.4">
      <c r="A1" s="14" t="s">
        <v>81</v>
      </c>
    </row>
    <row r="3" spans="1:1" ht="42" x14ac:dyDescent="0.35">
      <c r="A3" s="17" t="s">
        <v>87</v>
      </c>
    </row>
    <row r="4" spans="1:1" ht="63" x14ac:dyDescent="0.35">
      <c r="A4" s="17" t="s">
        <v>82</v>
      </c>
    </row>
    <row r="5" spans="1:1" ht="42" x14ac:dyDescent="0.35">
      <c r="A5" s="17" t="s">
        <v>83</v>
      </c>
    </row>
    <row r="6" spans="1:1" ht="105" x14ac:dyDescent="0.35">
      <c r="A6" s="17" t="s">
        <v>84</v>
      </c>
    </row>
    <row r="7" spans="1:1" ht="42" x14ac:dyDescent="0.35">
      <c r="A7" s="16" t="s">
        <v>85</v>
      </c>
    </row>
    <row r="8" spans="1:1" x14ac:dyDescent="0.25">
      <c r="A8" s="15"/>
    </row>
    <row r="9" spans="1:1" ht="26.25" x14ac:dyDescent="0.4">
      <c r="A9" s="18" t="s">
        <v>90</v>
      </c>
    </row>
    <row r="10" spans="1:1" ht="30" x14ac:dyDescent="0.25">
      <c r="A10" s="15" t="s">
        <v>91</v>
      </c>
    </row>
    <row r="11" spans="1:1" ht="30" x14ac:dyDescent="0.25">
      <c r="A11" s="15" t="s">
        <v>92</v>
      </c>
    </row>
    <row r="12" spans="1:1" ht="30" x14ac:dyDescent="0.25">
      <c r="A12" s="15" t="s">
        <v>93</v>
      </c>
    </row>
    <row r="13" spans="1:1" x14ac:dyDescent="0.25">
      <c r="A13" s="13"/>
    </row>
    <row r="14" spans="1:1" ht="18.75" x14ac:dyDescent="0.3">
      <c r="A14" s="26" t="s">
        <v>122</v>
      </c>
    </row>
    <row r="15" spans="1:1" x14ac:dyDescent="0.25">
      <c r="A15" s="31" t="s">
        <v>112</v>
      </c>
    </row>
    <row r="16" spans="1:1" ht="30" x14ac:dyDescent="0.25">
      <c r="A16" s="31" t="s">
        <v>113</v>
      </c>
    </row>
    <row r="17" spans="1:1" x14ac:dyDescent="0.25">
      <c r="A17" s="34" t="s">
        <v>114</v>
      </c>
    </row>
    <row r="18" spans="1:1" ht="30" x14ac:dyDescent="0.25">
      <c r="A18" s="34" t="s">
        <v>120</v>
      </c>
    </row>
    <row r="19" spans="1:1" ht="30" x14ac:dyDescent="0.25">
      <c r="A19" s="27" t="s">
        <v>121</v>
      </c>
    </row>
    <row r="20" spans="1:1" x14ac:dyDescent="0.25">
      <c r="A20" s="27" t="s">
        <v>123</v>
      </c>
    </row>
  </sheetData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GrafDiinamVehicxMarca</vt:lpstr>
      <vt:lpstr>GrafDinam VehicxTipoImptoRod</vt:lpstr>
      <vt:lpstr>GraficaVehiculosporCiudad</vt:lpstr>
      <vt:lpstr> TotalBonodeVehiculo</vt:lpstr>
      <vt:lpstr>GrafDinam ImpuestoxCiudad</vt:lpstr>
      <vt:lpstr>ControlVehiculos</vt:lpstr>
      <vt:lpstr>Pruebas</vt:lpstr>
      <vt:lpstr>Parametros</vt:lpstr>
      <vt:lpstr>ReglasDeNegocio</vt:lpstr>
      <vt:lpstr>TablasBasicas</vt:lpstr>
      <vt:lpstr>Propietarios</vt:lpstr>
      <vt:lpstr>AuxTransporte</vt:lpstr>
      <vt:lpstr>Ciudades</vt:lpstr>
      <vt:lpstr>CiudadesyDatos</vt:lpstr>
      <vt:lpstr>Marcas</vt:lpstr>
      <vt:lpstr>Propietarios</vt:lpstr>
      <vt:lpstr>SMLV</vt:lpstr>
      <vt:lpstr>TipoVehiculo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UTP</dc:creator>
  <cp:lastModifiedBy>UTP</cp:lastModifiedBy>
  <dcterms:created xsi:type="dcterms:W3CDTF">2017-08-05T19:23:12Z</dcterms:created>
  <dcterms:modified xsi:type="dcterms:W3CDTF">2017-09-09T16:53:09Z</dcterms:modified>
</cp:coreProperties>
</file>