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ivotTables/pivotTable5.xml" ContentType="application/vnd.openxmlformats-officedocument.spreadsheetml.pivotTab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p.CRIE\Documents\ETI G4\"/>
    </mc:Choice>
  </mc:AlternateContent>
  <bookViews>
    <workbookView xWindow="0" yWindow="0" windowWidth="15360" windowHeight="7755" firstSheet="5" activeTab="7"/>
  </bookViews>
  <sheets>
    <sheet name="GrafDin EmpleadosxCiudad" sheetId="7" r:id="rId1"/>
    <sheet name="GrafDinam Cargos x Emp" sheetId="8" r:id="rId2"/>
    <sheet name="Hoja4" sheetId="9" r:id="rId3"/>
    <sheet name="DatosEmpleado" sheetId="1" r:id="rId4"/>
    <sheet name="Reglas de negocio" sheetId="4" r:id="rId5"/>
    <sheet name="Rangos" sheetId="2" r:id="rId6"/>
    <sheet name="Pruebas" sheetId="3" r:id="rId7"/>
    <sheet name="GrafDinan Emp x DepxGenero" sheetId="10" r:id="rId8"/>
    <sheet name="Consultas" sheetId="5" r:id="rId9"/>
  </sheets>
  <definedNames>
    <definedName name="RangoCargos">Rangos!$C$2:$C$15</definedName>
    <definedName name="RangoCargosySueldo">Rangos!$C$2:$D$15</definedName>
    <definedName name="RangoCiudades">Rangos!$A$2:$A$15</definedName>
    <definedName name="RangoDependencias">Rangos!$F$2:$F$10</definedName>
  </definedNames>
  <calcPr calcId="152511"/>
  <pivotCaches>
    <pivotCache cacheId="20" r:id="rId10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F11" i="1"/>
  <c r="H11" i="1"/>
  <c r="K11" i="1"/>
  <c r="M11" i="1"/>
  <c r="C10" i="1"/>
  <c r="F10" i="1"/>
  <c r="K10" i="1" s="1"/>
  <c r="H10" i="1"/>
  <c r="M10" i="1"/>
  <c r="C9" i="1"/>
  <c r="F9" i="1"/>
  <c r="H9" i="1"/>
  <c r="K9" i="1"/>
  <c r="M9" i="1"/>
  <c r="B10" i="5"/>
  <c r="B9" i="5"/>
  <c r="S36" i="3" l="1"/>
  <c r="S34" i="3"/>
  <c r="S33" i="3"/>
  <c r="S32" i="3"/>
  <c r="M5" i="1" l="1"/>
  <c r="K4" i="1"/>
  <c r="K6" i="1"/>
  <c r="O23" i="3"/>
  <c r="O24" i="3"/>
  <c r="O25" i="3"/>
  <c r="O26" i="3"/>
  <c r="O27" i="3"/>
  <c r="B5" i="5"/>
  <c r="B4" i="5"/>
  <c r="B3" i="5"/>
  <c r="B2" i="5"/>
  <c r="F2" i="1"/>
  <c r="K2" i="1" s="1"/>
  <c r="F3" i="1"/>
  <c r="M3" i="1" s="1"/>
  <c r="F4" i="1"/>
  <c r="M4" i="1" s="1"/>
  <c r="F5" i="1"/>
  <c r="K5" i="1" s="1"/>
  <c r="F6" i="1"/>
  <c r="M6" i="1" s="1"/>
  <c r="F7" i="1"/>
  <c r="M7" i="1" s="1"/>
  <c r="F8" i="1"/>
  <c r="K8" i="1" s="1"/>
  <c r="M2" i="1" l="1"/>
  <c r="M8" i="1"/>
  <c r="C10" i="5" s="1"/>
  <c r="K7" i="1"/>
  <c r="K3" i="1"/>
  <c r="C8" i="1"/>
  <c r="H8" i="1"/>
  <c r="H2" i="1"/>
  <c r="H3" i="1"/>
  <c r="H4" i="1"/>
  <c r="H5" i="1"/>
  <c r="H6" i="1"/>
  <c r="H7" i="1"/>
  <c r="I24" i="3"/>
  <c r="I25" i="3"/>
  <c r="I26" i="3"/>
  <c r="I23" i="3"/>
  <c r="E3" i="3"/>
  <c r="E4" i="3"/>
  <c r="E5" i="3"/>
  <c r="E6" i="3"/>
  <c r="E7" i="3"/>
  <c r="I15" i="3"/>
  <c r="I16" i="3"/>
  <c r="I17" i="3"/>
  <c r="I18" i="3"/>
  <c r="C9" i="5" l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<sst xmlns="http://schemas.openxmlformats.org/spreadsheetml/2006/main" count="279" uniqueCount="157">
  <si>
    <t>NOMBRES</t>
  </si>
  <si>
    <t>APELLIDOS</t>
  </si>
  <si>
    <t>Nombres y Apellidos</t>
  </si>
  <si>
    <t>Santiago</t>
  </si>
  <si>
    <t>Bedoya Jimenez</t>
  </si>
  <si>
    <t>Luis Felipe</t>
  </si>
  <si>
    <t>Cardona Arias</t>
  </si>
  <si>
    <t>Laura Maria</t>
  </si>
  <si>
    <t>Martinez Arias</t>
  </si>
  <si>
    <t>Carolina</t>
  </si>
  <si>
    <t>Posada Toro</t>
  </si>
  <si>
    <t>Juan Miguel</t>
  </si>
  <si>
    <t>Valencia Gonzalez</t>
  </si>
  <si>
    <t>Lina Marcela</t>
  </si>
  <si>
    <t>Yepes Gonzalez</t>
  </si>
  <si>
    <t>Cargo</t>
  </si>
  <si>
    <t>Sueldo</t>
  </si>
  <si>
    <t>Genero</t>
  </si>
  <si>
    <t>CiudadResidencia</t>
  </si>
  <si>
    <t>Pereira</t>
  </si>
  <si>
    <t>Dosquebradas</t>
  </si>
  <si>
    <t>Dependencia</t>
  </si>
  <si>
    <t>Santa Rosa</t>
  </si>
  <si>
    <t>CIUDADES</t>
  </si>
  <si>
    <t>Cartago</t>
  </si>
  <si>
    <t>La Virginia</t>
  </si>
  <si>
    <t>Armenia</t>
  </si>
  <si>
    <t>Manizales</t>
  </si>
  <si>
    <t>Chinchina</t>
  </si>
  <si>
    <t>CARGOS</t>
  </si>
  <si>
    <t>Secretaria</t>
  </si>
  <si>
    <t>Auxiliar</t>
  </si>
  <si>
    <t>Gerente</t>
  </si>
  <si>
    <t>Jefe de Sección</t>
  </si>
  <si>
    <t>Operario</t>
  </si>
  <si>
    <t>Jefe de Area</t>
  </si>
  <si>
    <t>Vigilante</t>
  </si>
  <si>
    <t>Coordinador</t>
  </si>
  <si>
    <t>Jefe de Planta</t>
  </si>
  <si>
    <t>SUELDO</t>
  </si>
  <si>
    <t>DEPENDENCIAS</t>
  </si>
  <si>
    <t>Contabilidad</t>
  </si>
  <si>
    <t>Inventarios</t>
  </si>
  <si>
    <t>Compras</t>
  </si>
  <si>
    <t>Sistemas</t>
  </si>
  <si>
    <t>Nomina</t>
  </si>
  <si>
    <t>Recursos Humanos</t>
  </si>
  <si>
    <t>Producción</t>
  </si>
  <si>
    <t>M</t>
  </si>
  <si>
    <t>R</t>
  </si>
  <si>
    <t>A</t>
  </si>
  <si>
    <t>F</t>
  </si>
  <si>
    <t>NomGenero</t>
  </si>
  <si>
    <t>B</t>
  </si>
  <si>
    <t>Los vehiculos que circulan en PEREIRA pagan el 1% de impuesto del valor del vehiculo, de lo contrario paga el 2% de impuesto</t>
  </si>
  <si>
    <t>PLACA</t>
  </si>
  <si>
    <t>CIRCULA EN</t>
  </si>
  <si>
    <t>VALOR VEHIC</t>
  </si>
  <si>
    <t>VLR IMPUESTO</t>
  </si>
  <si>
    <t>ABC123</t>
  </si>
  <si>
    <t>PEREIRA</t>
  </si>
  <si>
    <t>PFR569</t>
  </si>
  <si>
    <t>ARMENIA</t>
  </si>
  <si>
    <t>CCC333</t>
  </si>
  <si>
    <t>Si A es mayor que B los debe sumar, si son iguales debe colocar el numero 500, de lo contrario los debe multiplicar</t>
  </si>
  <si>
    <t>Los vehiculos que circulan en PEREIRA pagan el 1% de impuesto del valor del vehiculo, los vehiculos que circulan en DOSQUEBRADAS pagan el 2%, de lo contrario paga el 3% de impuesto</t>
  </si>
  <si>
    <t>DOSQUEBRADAS</t>
  </si>
  <si>
    <t>Julian</t>
  </si>
  <si>
    <t>Toro Giraldo</t>
  </si>
  <si>
    <t>Sindicato</t>
  </si>
  <si>
    <t>CorpEmp</t>
  </si>
  <si>
    <t>S</t>
  </si>
  <si>
    <t>N</t>
  </si>
  <si>
    <t>AporteSindic</t>
  </si>
  <si>
    <t>AporteCorpEmp</t>
  </si>
  <si>
    <t>Los empleados que pertenecen al Sindicato debe hacer un aporte del 1% de su sueldo</t>
  </si>
  <si>
    <t>Los empleados que pertenecen a la Corporacion de Emp deben aportar el 1% de su sueldo si este es inferior a 1,500,000 de lo contrario el aporte será de 50,000</t>
  </si>
  <si>
    <t>FechaIngreso</t>
  </si>
  <si>
    <t>CIUDAD</t>
  </si>
  <si>
    <t>POBLACION</t>
  </si>
  <si>
    <t>CULTIVO</t>
  </si>
  <si>
    <t>CLIMA</t>
  </si>
  <si>
    <t>CAFÉ, PLATANO</t>
  </si>
  <si>
    <t>TEMPLADO</t>
  </si>
  <si>
    <t>MANIZALES</t>
  </si>
  <si>
    <t>CAFÉ, PAPA</t>
  </si>
  <si>
    <t>FRIO</t>
  </si>
  <si>
    <t>CALI</t>
  </si>
  <si>
    <t>CAÑA, ALGODÓN</t>
  </si>
  <si>
    <t>CALIENTE</t>
  </si>
  <si>
    <t>CAFÉ, FLORES</t>
  </si>
  <si>
    <t>BOGOTA</t>
  </si>
  <si>
    <t>FLORES</t>
  </si>
  <si>
    <t xml:space="preserve">APORTE </t>
  </si>
  <si>
    <t>Consultar Ciudad</t>
  </si>
  <si>
    <t>Población</t>
  </si>
  <si>
    <t>Cultivo</t>
  </si>
  <si>
    <t>Clima</t>
  </si>
  <si>
    <t>Aporte Gobierno</t>
  </si>
  <si>
    <t>0 - 250,000</t>
  </si>
  <si>
    <t>APORTE GOB (MILLONES)</t>
  </si>
  <si>
    <t>250,001 - 600,000</t>
  </si>
  <si>
    <t>SUPERIORES</t>
  </si>
  <si>
    <t>Empleados que pertenecen al Sindicato:</t>
  </si>
  <si>
    <t>Empleados que pertenecen a la Corporación:</t>
  </si>
  <si>
    <t>MARCA</t>
  </si>
  <si>
    <t>PRECIO</t>
  </si>
  <si>
    <t>CATEGORIA</t>
  </si>
  <si>
    <t>CHEVROLET</t>
  </si>
  <si>
    <t>RENAULT</t>
  </si>
  <si>
    <t>FORD</t>
  </si>
  <si>
    <t>MAZDA</t>
  </si>
  <si>
    <t>AUTOMOVIL</t>
  </si>
  <si>
    <t>CAMPERO</t>
  </si>
  <si>
    <t>TAXI</t>
  </si>
  <si>
    <t>Cuantos taxis hay:</t>
  </si>
  <si>
    <t>Cuantos Automoviles Hay:</t>
  </si>
  <si>
    <t>Cuanto suman los vehiculos de la marca FORD</t>
  </si>
  <si>
    <t>Cuanto suman los vehiculos de la marca CHEVROLET</t>
  </si>
  <si>
    <t>Tot Aportes</t>
  </si>
  <si>
    <t>Empleados</t>
  </si>
  <si>
    <t>Camilo</t>
  </si>
  <si>
    <t>Murillo Toro</t>
  </si>
  <si>
    <t>m</t>
  </si>
  <si>
    <t>n</t>
  </si>
  <si>
    <t>Marcela</t>
  </si>
  <si>
    <t>Hincapie Osorio</t>
  </si>
  <si>
    <t>f</t>
  </si>
  <si>
    <t>s</t>
  </si>
  <si>
    <t>Andres</t>
  </si>
  <si>
    <t>Carvajal</t>
  </si>
  <si>
    <t>Servicios Generales</t>
  </si>
  <si>
    <t>Con gráficos dinámicos</t>
  </si>
  <si>
    <t>Cuantos empleados hay por ciudad</t>
  </si>
  <si>
    <t>Cuanto suman los sueldos de los empleados por cada ciudad</t>
  </si>
  <si>
    <t>Cuantos empleados hay por cargo</t>
  </si>
  <si>
    <t>Cuanto suman los sueldos de los empleados por cada cargo</t>
  </si>
  <si>
    <t>Cuantos empleados hay por genero</t>
  </si>
  <si>
    <t>Cuanto suman los sueldos de los empleados por cada genero</t>
  </si>
  <si>
    <t>Cuantos empleados hay por dependencia</t>
  </si>
  <si>
    <t>Cuanto suman los sueldos de los empleados por cada dependencia</t>
  </si>
  <si>
    <t>Cuantos empleados hay afiliados al sindicato</t>
  </si>
  <si>
    <t>Cuanto suman los aportes de los empleados afiliados al sindicato</t>
  </si>
  <si>
    <t>Cuantos empleados hay por dependencia x genero</t>
  </si>
  <si>
    <t>Cuantos empleados afiliados al sindicato x genero</t>
  </si>
  <si>
    <t>Cuantos empleados hay por ciudad x genero</t>
  </si>
  <si>
    <t>Cuantos empleados afiliados al sindicato x cargo</t>
  </si>
  <si>
    <t>Etiquetas de fila</t>
  </si>
  <si>
    <t>Total general</t>
  </si>
  <si>
    <t>Cuenta de CiudadResidencia</t>
  </si>
  <si>
    <t>(Todas)</t>
  </si>
  <si>
    <t>Suma de Sueldo</t>
  </si>
  <si>
    <t>Etiquetas de columna</t>
  </si>
  <si>
    <t>Cuenta de Cargo</t>
  </si>
  <si>
    <t>FEMENINO</t>
  </si>
  <si>
    <t>MASCULINO</t>
  </si>
  <si>
    <t>Cuenta de NomGenero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</si>
</sst>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 style="thin">
        <color rgb="FFABABAB"/>
      </right>
      <top style="thin">
        <color indexed="65"/>
      </top>
      <bottom style="thin">
        <color rgb="FFABABAB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wrapText="1"/>
    </xf>
    <xf numFmtId="0" fontId="0" fillId="3" borderId="1" xfId="0" applyFont="1" applyFill="1" applyBorder="1"/>
    <xf numFmtId="0" fontId="0" fillId="3" borderId="1" xfId="0" applyFont="1" applyFill="1" applyBorder="1" applyAlignment="1">
      <alignment wrapText="1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0" fillId="3" borderId="2" xfId="0" applyFont="1" applyFill="1" applyBorder="1"/>
    <xf numFmtId="0" fontId="0" fillId="0" borderId="2" xfId="0" applyFont="1" applyBorder="1"/>
    <xf numFmtId="0" fontId="0" fillId="3" borderId="4" xfId="0" applyFont="1" applyFill="1" applyBorder="1"/>
    <xf numFmtId="0" fontId="2" fillId="2" borderId="0" xfId="0" applyFont="1" applyFill="1" applyBorder="1"/>
    <xf numFmtId="0" fontId="2" fillId="2" borderId="3" xfId="0" applyFont="1" applyFill="1" applyBorder="1"/>
    <xf numFmtId="0" fontId="2" fillId="2" borderId="3" xfId="0" applyFont="1" applyFill="1" applyBorder="1" applyAlignment="1">
      <alignment wrapText="1"/>
    </xf>
    <xf numFmtId="0" fontId="0" fillId="0" borderId="4" xfId="0" applyBorder="1"/>
    <xf numFmtId="0" fontId="0" fillId="0" borderId="0" xfId="0" applyFont="1" applyBorder="1"/>
    <xf numFmtId="0" fontId="0" fillId="3" borderId="0" xfId="0" applyFont="1" applyFill="1" applyBorder="1"/>
    <xf numFmtId="0" fontId="0" fillId="4" borderId="0" xfId="0" applyFill="1"/>
    <xf numFmtId="0" fontId="0" fillId="0" borderId="4" xfId="0" applyFill="1" applyBorder="1"/>
    <xf numFmtId="164" fontId="0" fillId="0" borderId="0" xfId="1" applyNumberFormat="1" applyFont="1"/>
    <xf numFmtId="0" fontId="0" fillId="0" borderId="0" xfId="0" applyAlignment="1">
      <alignment horizontal="center"/>
    </xf>
    <xf numFmtId="0" fontId="0" fillId="0" borderId="5" xfId="0" applyBorder="1"/>
    <xf numFmtId="164" fontId="0" fillId="0" borderId="5" xfId="1" applyNumberFormat="1" applyFont="1" applyBorder="1"/>
    <xf numFmtId="0" fontId="0" fillId="5" borderId="5" xfId="0" applyFill="1" applyBorder="1"/>
    <xf numFmtId="0" fontId="0" fillId="0" borderId="5" xfId="0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3" fillId="0" borderId="2" xfId="0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NumberFormat="1" applyFont="1" applyBorder="1"/>
    <xf numFmtId="0" fontId="2" fillId="2" borderId="6" xfId="0" applyFont="1" applyFill="1" applyBorder="1" applyAlignment="1">
      <alignment horizontal="center" wrapText="1"/>
    </xf>
    <xf numFmtId="0" fontId="0" fillId="0" borderId="3" xfId="0" applyFont="1" applyBorder="1" applyAlignment="1">
      <alignment horizontal="center"/>
    </xf>
    <xf numFmtId="0" fontId="0" fillId="0" borderId="0" xfId="0" applyFont="1" applyAlignment="1">
      <alignment horizontal="center"/>
    </xf>
    <xf numFmtId="15" fontId="2" fillId="2" borderId="6" xfId="0" applyNumberFormat="1" applyFont="1" applyFill="1" applyBorder="1" applyAlignment="1">
      <alignment horizontal="center" wrapText="1"/>
    </xf>
    <xf numFmtId="15" fontId="0" fillId="0" borderId="0" xfId="0" applyNumberFormat="1" applyFont="1" applyAlignment="1">
      <alignment horizontal="center"/>
    </xf>
    <xf numFmtId="15" fontId="0" fillId="0" borderId="0" xfId="0" applyNumberFormat="1" applyAlignment="1">
      <alignment horizontal="center"/>
    </xf>
    <xf numFmtId="0" fontId="0" fillId="0" borderId="7" xfId="0" applyBorder="1"/>
    <xf numFmtId="0" fontId="0" fillId="0" borderId="1" xfId="0" applyBorder="1"/>
    <xf numFmtId="164" fontId="0" fillId="3" borderId="1" xfId="1" applyNumberFormat="1" applyFont="1" applyFill="1" applyBorder="1"/>
    <xf numFmtId="164" fontId="0" fillId="0" borderId="1" xfId="1" applyNumberFormat="1" applyFont="1" applyBorder="1"/>
    <xf numFmtId="164" fontId="3" fillId="0" borderId="1" xfId="1" applyNumberFormat="1" applyFont="1" applyBorder="1"/>
    <xf numFmtId="0" fontId="0" fillId="0" borderId="11" xfId="0" applyBorder="1"/>
    <xf numFmtId="0" fontId="0" fillId="0" borderId="9" xfId="0" applyBorder="1"/>
    <xf numFmtId="164" fontId="0" fillId="0" borderId="13" xfId="1" applyNumberFormat="1" applyFont="1" applyBorder="1"/>
    <xf numFmtId="0" fontId="0" fillId="0" borderId="13" xfId="0" applyBorder="1"/>
    <xf numFmtId="0" fontId="4" fillId="5" borderId="8" xfId="0" applyFont="1" applyFill="1" applyBorder="1"/>
    <xf numFmtId="0" fontId="4" fillId="5" borderId="12" xfId="0" applyFont="1" applyFill="1" applyBorder="1"/>
    <xf numFmtId="0" fontId="4" fillId="5" borderId="10" xfId="0" applyFont="1" applyFill="1" applyBorder="1"/>
    <xf numFmtId="0" fontId="0" fillId="0" borderId="5" xfId="0" applyBorder="1" applyAlignment="1">
      <alignment horizontal="right"/>
    </xf>
    <xf numFmtId="0" fontId="0" fillId="6" borderId="5" xfId="0" applyFill="1" applyBorder="1"/>
    <xf numFmtId="0" fontId="0" fillId="7" borderId="5" xfId="0" applyFill="1" applyBorder="1" applyAlignment="1">
      <alignment horizontal="center"/>
    </xf>
    <xf numFmtId="164" fontId="0" fillId="0" borderId="3" xfId="1" applyNumberFormat="1" applyFont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0" fontId="0" fillId="0" borderId="0" xfId="0" applyAlignment="1">
      <alignment horizontal="center" wrapText="1"/>
    </xf>
    <xf numFmtId="164" fontId="0" fillId="0" borderId="0" xfId="1" applyNumberFormat="1" applyFont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0" xfId="0" applyBorder="1"/>
    <xf numFmtId="0" fontId="0" fillId="9" borderId="5" xfId="0" applyFill="1" applyBorder="1"/>
    <xf numFmtId="0" fontId="0" fillId="9" borderId="5" xfId="0" applyFill="1" applyBorder="1" applyAlignment="1">
      <alignment horizontal="center"/>
    </xf>
    <xf numFmtId="0" fontId="5" fillId="0" borderId="2" xfId="0" applyFont="1" applyBorder="1"/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5" fillId="0" borderId="13" xfId="0" applyFont="1" applyBorder="1"/>
    <xf numFmtId="164" fontId="5" fillId="0" borderId="1" xfId="1" applyNumberFormat="1" applyFont="1" applyBorder="1"/>
    <xf numFmtId="0" fontId="5" fillId="0" borderId="1" xfId="0" applyNumberFormat="1" applyFont="1" applyBorder="1"/>
    <xf numFmtId="0" fontId="5" fillId="0" borderId="13" xfId="0" applyFont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1" applyNumberFormat="1" applyFont="1" applyAlignment="1">
      <alignment horizontal="center"/>
    </xf>
    <xf numFmtId="15" fontId="5" fillId="0" borderId="0" xfId="0" applyNumberFormat="1" applyFont="1" applyAlignment="1">
      <alignment horizontal="center"/>
    </xf>
    <xf numFmtId="0" fontId="0" fillId="9" borderId="0" xfId="0" applyFill="1" applyAlignment="1">
      <alignment horizontal="left" wrapText="1"/>
    </xf>
    <xf numFmtId="0" fontId="0" fillId="8" borderId="5" xfId="0" applyFill="1" applyBorder="1" applyAlignment="1">
      <alignment horizontal="center" wrapText="1"/>
    </xf>
    <xf numFmtId="0" fontId="0" fillId="10" borderId="5" xfId="0" applyFill="1" applyBorder="1" applyAlignment="1">
      <alignment horizontal="center" wrapText="1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5" xfId="0" applyBorder="1" applyAlignment="1">
      <alignment horizontal="left"/>
    </xf>
    <xf numFmtId="0" fontId="0" fillId="0" borderId="5" xfId="0" applyNumberFormat="1" applyBorder="1"/>
    <xf numFmtId="164" fontId="0" fillId="0" borderId="0" xfId="0" applyNumberFormat="1"/>
    <xf numFmtId="164" fontId="0" fillId="0" borderId="5" xfId="0" applyNumberFormat="1" applyBorder="1"/>
    <xf numFmtId="0" fontId="0" fillId="7" borderId="5" xfId="0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9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(* #,##0_);_(* \(#,##0\);_(* &quot;-&quot;??_);_(@_)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(* #,##0_);_(* \(#,##0\);_(* &quot;-&quot;??_);_(@_)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(* #,##0_);_(* \(#,##0\);_(* &quot;-&quot;??_);_(@_)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(* #,##0_);_(* \(#,##0\);_(* &quot;-&quot;??_);_(@_)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(* #,##0_);_(* \(#,##0\);_(* &quot;-&quot;??_);_(@_)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(* #,##0_);_(* \(#,##0\);_(* &quot;-&quot;??_);_(@_)"/>
    </dxf>
    <dxf>
      <numFmt numFmtId="165" formatCode="_(* #,##0.0_);_(* \(#,##0.0\);_(* &quot;-&quot;??_);_(@_)"/>
    </dxf>
    <dxf>
      <numFmt numFmtId="164" formatCode="_(* #,##0_);_(* \(#,##0\);_(* &quot;-&quot;??_);_(@_)"/>
    </dxf>
    <dxf>
      <numFmt numFmtId="35" formatCode="_(* #,##0.00_);_(* \(#,##0.00\);_(* &quot;-&quot;??_);_(@_)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(* #,##0_);_(* \(#,##0\);_(* &quot;-&quot;??_);_(@_)"/>
    </dxf>
    <dxf>
      <numFmt numFmtId="165" formatCode="_(* #,##0.0_);_(* \(#,##0.0\);_(* &quot;-&quot;??_);_(@_)"/>
    </dxf>
    <dxf>
      <numFmt numFmtId="164" formatCode="_(* #,##0_);_(* \(#,##0\);_(* &quot;-&quot;??_);_(@_)"/>
    </dxf>
    <dxf>
      <numFmt numFmtId="165" formatCode="_(* #,##0.0_);_(* \(#,##0.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rgb="FFC00000"/>
      </font>
      <fill>
        <patternFill>
          <bgColor theme="0" tint="-4.9989318521683403E-2"/>
        </patternFill>
      </fill>
    </dxf>
    <dxf>
      <font>
        <b/>
        <i val="0"/>
        <color theme="4" tint="0.79998168889431442"/>
      </font>
      <fill>
        <patternFill>
          <bgColor theme="4" tint="-0.24994659260841701"/>
        </patternFill>
      </fill>
    </dxf>
    <dxf>
      <font>
        <b/>
        <i val="0"/>
        <color rgb="FFC00000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theme="9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</dxf>
    <dxf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5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0" formatCode="dd\-mmm\-yy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5" tint="-0.49998474074526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theme="2" tint="-0.89996032593768116"/>
      </font>
      <fill>
        <patternFill>
          <bgColor theme="5" tint="0.79998168889431442"/>
        </patternFill>
      </fill>
    </dxf>
    <dxf>
      <font>
        <color theme="4" tint="0.39994506668294322"/>
      </font>
      <fill>
        <patternFill>
          <bgColor theme="4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[ETI-TALLER.xlsx]GrafDin EmpleadosxCiudad!Tabla dinámica2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Empleados x Ciudad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circle"/>
          <c:size val="6"/>
          <c:spPr>
            <a:solidFill>
              <a:schemeClr val="accent1">
                <a:alpha val="85000"/>
              </a:schemeClr>
            </a:solidFill>
            <a:ln>
              <a:noFill/>
            </a:ln>
            <a:effectLst/>
          </c:spPr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'GrafDin EmpleadosxCiudad'!$B$3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'GrafDin EmpleadosxCiudad'!$A$4:$A$9</c:f>
              <c:strCache>
                <c:ptCount val="5"/>
                <c:pt idx="0">
                  <c:v>Pereira</c:v>
                </c:pt>
                <c:pt idx="1">
                  <c:v>Cartago</c:v>
                </c:pt>
                <c:pt idx="2">
                  <c:v>Manizales</c:v>
                </c:pt>
                <c:pt idx="3">
                  <c:v>Armenia</c:v>
                </c:pt>
                <c:pt idx="4">
                  <c:v>Dosquebradas</c:v>
                </c:pt>
              </c:strCache>
            </c:strRef>
          </c:cat>
          <c:val>
            <c:numRef>
              <c:f>'GrafDin EmpleadosxCiudad'!$B$4:$B$9</c:f>
              <c:numCache>
                <c:formatCode>General</c:formatCode>
                <c:ptCount val="5"/>
                <c:pt idx="0">
                  <c:v>4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4430008"/>
        <c:axId val="534430400"/>
      </c:barChart>
      <c:catAx>
        <c:axId val="534430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34430400"/>
        <c:crosses val="autoZero"/>
        <c:auto val="1"/>
        <c:lblAlgn val="ctr"/>
        <c:lblOffset val="100"/>
        <c:noMultiLvlLbl val="0"/>
      </c:catAx>
      <c:valAx>
        <c:axId val="53443040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34430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[ETI-TALLER.xlsx]GrafDin EmpleadosxCiudad!Tabla dinámica4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Sueldos x Ciudad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circle"/>
          <c:size val="6"/>
          <c:spPr>
            <a:solidFill>
              <a:schemeClr val="accent1">
                <a:alpha val="85000"/>
              </a:schemeClr>
            </a:solidFill>
            <a:ln>
              <a:noFill/>
            </a:ln>
            <a:effectLst/>
          </c:spPr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'GrafDin EmpleadosxCiudad'!$B$18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'GrafDin EmpleadosxCiudad'!$A$19:$A$24</c:f>
              <c:strCache>
                <c:ptCount val="5"/>
                <c:pt idx="0">
                  <c:v>Pereira</c:v>
                </c:pt>
                <c:pt idx="1">
                  <c:v>Cartago</c:v>
                </c:pt>
                <c:pt idx="2">
                  <c:v>Armenia</c:v>
                </c:pt>
                <c:pt idx="3">
                  <c:v>Manizales</c:v>
                </c:pt>
                <c:pt idx="4">
                  <c:v>Dosquebradas</c:v>
                </c:pt>
              </c:strCache>
            </c:strRef>
          </c:cat>
          <c:val>
            <c:numRef>
              <c:f>'GrafDin EmpleadosxCiudad'!$B$19:$B$24</c:f>
              <c:numCache>
                <c:formatCode>_(* #,##0_);_(* \(#,##0\);_(* "-"??_);_(@_)</c:formatCode>
                <c:ptCount val="5"/>
                <c:pt idx="0">
                  <c:v>4100000</c:v>
                </c:pt>
                <c:pt idx="1">
                  <c:v>3700000</c:v>
                </c:pt>
                <c:pt idx="2">
                  <c:v>2000000</c:v>
                </c:pt>
                <c:pt idx="3">
                  <c:v>900000</c:v>
                </c:pt>
                <c:pt idx="4">
                  <c:v>900000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29012440"/>
        <c:axId val="529012048"/>
      </c:barChart>
      <c:catAx>
        <c:axId val="529012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29012048"/>
        <c:crosses val="autoZero"/>
        <c:auto val="1"/>
        <c:lblAlgn val="ctr"/>
        <c:lblOffset val="100"/>
        <c:noMultiLvlLbl val="0"/>
      </c:catAx>
      <c:valAx>
        <c:axId val="52901204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crossAx val="529012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[ETI-TALLER.xlsx]GrafDinam Cargos x Emp!Tabla dinámica5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Empleados x Cargo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circle"/>
          <c:size val="6"/>
          <c:spPr>
            <a:solidFill>
              <a:schemeClr val="accent1">
                <a:alpha val="85000"/>
              </a:schemeClr>
            </a:solidFill>
            <a:ln>
              <a:noFill/>
            </a:ln>
            <a:effectLst/>
          </c:spPr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'GrafDinam Cargos x Emp'!$B$3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'GrafDinam Cargos x Emp'!$A$4:$A$11</c:f>
              <c:strCache>
                <c:ptCount val="7"/>
                <c:pt idx="0">
                  <c:v>Auxiliar</c:v>
                </c:pt>
                <c:pt idx="1">
                  <c:v>Secretaria</c:v>
                </c:pt>
                <c:pt idx="2">
                  <c:v>Operario</c:v>
                </c:pt>
                <c:pt idx="3">
                  <c:v>Coordinador</c:v>
                </c:pt>
                <c:pt idx="4">
                  <c:v>Vigilante</c:v>
                </c:pt>
                <c:pt idx="5">
                  <c:v>Jefe de Area</c:v>
                </c:pt>
                <c:pt idx="6">
                  <c:v>Jefe de Sección</c:v>
                </c:pt>
              </c:strCache>
            </c:strRef>
          </c:cat>
          <c:val>
            <c:numRef>
              <c:f>'GrafDinam Cargos x Emp'!$B$4:$B$11</c:f>
              <c:numCache>
                <c:formatCode>General</c:formatCode>
                <c:ptCount val="7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4237184"/>
        <c:axId val="537093088"/>
      </c:barChart>
      <c:catAx>
        <c:axId val="534237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37093088"/>
        <c:crosses val="autoZero"/>
        <c:auto val="1"/>
        <c:lblAlgn val="ctr"/>
        <c:lblOffset val="100"/>
        <c:noMultiLvlLbl val="0"/>
      </c:catAx>
      <c:valAx>
        <c:axId val="53709308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34237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[ETI-TALLER.xlsx]GrafDinam Cargos x Emp!Tabla dinámica6</c:name>
    <c:fmtId val="0"/>
  </c:pivotSource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circle"/>
          <c:size val="6"/>
          <c:spPr>
            <a:solidFill>
              <a:schemeClr val="accent1">
                <a:alpha val="85000"/>
              </a:schemeClr>
            </a:solidFill>
            <a:ln>
              <a:noFill/>
            </a:ln>
            <a:effectLst/>
          </c:spPr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'GrafDinam Cargos x Emp'!$B$19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'GrafDinam Cargos x Emp'!$A$20:$A$27</c:f>
              <c:strCache>
                <c:ptCount val="7"/>
                <c:pt idx="0">
                  <c:v>Auxiliar</c:v>
                </c:pt>
                <c:pt idx="1">
                  <c:v>Jefe de Area</c:v>
                </c:pt>
                <c:pt idx="2">
                  <c:v>Jefe de Sección</c:v>
                </c:pt>
                <c:pt idx="3">
                  <c:v>Coordinador</c:v>
                </c:pt>
                <c:pt idx="4">
                  <c:v>Secretaria</c:v>
                </c:pt>
                <c:pt idx="5">
                  <c:v>Vigilante</c:v>
                </c:pt>
                <c:pt idx="6">
                  <c:v>Operario</c:v>
                </c:pt>
              </c:strCache>
            </c:strRef>
          </c:cat>
          <c:val>
            <c:numRef>
              <c:f>'GrafDinam Cargos x Emp'!$B$20:$B$27</c:f>
              <c:numCache>
                <c:formatCode>_(* #,##0_);_(* \(#,##0\);_(* "-"??_);_(@_)</c:formatCode>
                <c:ptCount val="7"/>
                <c:pt idx="0">
                  <c:v>2700000</c:v>
                </c:pt>
                <c:pt idx="1">
                  <c:v>2000000</c:v>
                </c:pt>
                <c:pt idx="2">
                  <c:v>2000000</c:v>
                </c:pt>
                <c:pt idx="3">
                  <c:v>1800000</c:v>
                </c:pt>
                <c:pt idx="4">
                  <c:v>1600000</c:v>
                </c:pt>
                <c:pt idx="5">
                  <c:v>800000</c:v>
                </c:pt>
                <c:pt idx="6">
                  <c:v>700000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4144384"/>
        <c:axId val="533025712"/>
      </c:barChart>
      <c:catAx>
        <c:axId val="534144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33025712"/>
        <c:crosses val="autoZero"/>
        <c:auto val="1"/>
        <c:lblAlgn val="ctr"/>
        <c:lblOffset val="100"/>
        <c:noMultiLvlLbl val="0"/>
      </c:catAx>
      <c:valAx>
        <c:axId val="53302571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crossAx val="534144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[ETI-TALLER.xlsx]GrafDinan Emp x DepxGenero!Tabla dinámica7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O"/>
              <a:t>Empleados x Dependencia x Género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'GrafDinan Emp x DepxGenero'!$B$3:$B$4</c:f>
              <c:strCache>
                <c:ptCount val="1"/>
                <c:pt idx="0">
                  <c:v>FEMENINO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elete val="1"/>
          </c:dLbls>
          <c:cat>
            <c:strRef>
              <c:f>'GrafDinan Emp x DepxGenero'!$A$5:$A$11</c:f>
              <c:strCache>
                <c:ptCount val="6"/>
                <c:pt idx="0">
                  <c:v>Compras</c:v>
                </c:pt>
                <c:pt idx="1">
                  <c:v>Contabilidad</c:v>
                </c:pt>
                <c:pt idx="2">
                  <c:v>Producción</c:v>
                </c:pt>
                <c:pt idx="3">
                  <c:v>Recursos Humanos</c:v>
                </c:pt>
                <c:pt idx="4">
                  <c:v>Servicios Generales</c:v>
                </c:pt>
                <c:pt idx="5">
                  <c:v>Sistemas</c:v>
                </c:pt>
              </c:strCache>
            </c:strRef>
          </c:cat>
          <c:val>
            <c:numRef>
              <c:f>'GrafDinan Emp x DepxGenero'!$B$5:$B$11</c:f>
              <c:numCache>
                <c:formatCode>General</c:formatCode>
                <c:ptCount val="6"/>
                <c:pt idx="1">
                  <c:v>2</c:v>
                </c:pt>
                <c:pt idx="5">
                  <c:v>2</c:v>
                </c:pt>
              </c:numCache>
            </c:numRef>
          </c:val>
        </c:ser>
        <c:ser>
          <c:idx val="1"/>
          <c:order val="1"/>
          <c:tx>
            <c:strRef>
              <c:f>'GrafDinan Emp x DepxGenero'!$C$3:$C$4</c:f>
              <c:strCache>
                <c:ptCount val="1"/>
                <c:pt idx="0">
                  <c:v>MASCULINO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'GrafDinan Emp x DepxGenero'!$A$5:$A$11</c:f>
              <c:strCache>
                <c:ptCount val="6"/>
                <c:pt idx="0">
                  <c:v>Compras</c:v>
                </c:pt>
                <c:pt idx="1">
                  <c:v>Contabilidad</c:v>
                </c:pt>
                <c:pt idx="2">
                  <c:v>Producción</c:v>
                </c:pt>
                <c:pt idx="3">
                  <c:v>Recursos Humanos</c:v>
                </c:pt>
                <c:pt idx="4">
                  <c:v>Servicios Generales</c:v>
                </c:pt>
                <c:pt idx="5">
                  <c:v>Sistemas</c:v>
                </c:pt>
              </c:strCache>
            </c:strRef>
          </c:cat>
          <c:val>
            <c:numRef>
              <c:f>'GrafDinan Emp x DepxGenero'!$C$5:$C$11</c:f>
              <c:numCache>
                <c:formatCode>General</c:formatCode>
                <c:ptCount val="6"/>
                <c:pt idx="0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40"/>
        <c:axId val="535869976"/>
        <c:axId val="534341776"/>
      </c:barChart>
      <c:catAx>
        <c:axId val="535869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34341776"/>
        <c:crosses val="autoZero"/>
        <c:auto val="1"/>
        <c:lblAlgn val="ctr"/>
        <c:lblOffset val="100"/>
        <c:noMultiLvlLbl val="0"/>
      </c:catAx>
      <c:valAx>
        <c:axId val="534341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3586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304800</xdr:colOff>
      <xdr:row>1</xdr:row>
      <xdr:rowOff>185737</xdr:rowOff>
    </xdr:from>
    <xdr:to>
      <xdr:col>8</xdr:col>
      <xdr:colOff>304800</xdr:colOff>
      <xdr:row>16</xdr:row>
      <xdr:rowOff>71437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314325</xdr:colOff>
      <xdr:row>17</xdr:row>
      <xdr:rowOff>14287</xdr:rowOff>
    </xdr:from>
    <xdr:to>
      <xdr:col>8</xdr:col>
      <xdr:colOff>352425</xdr:colOff>
      <xdr:row>31</xdr:row>
      <xdr:rowOff>90487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228600</xdr:colOff>
      <xdr:row>2</xdr:row>
      <xdr:rowOff>4762</xdr:rowOff>
    </xdr:from>
    <xdr:to>
      <xdr:col>8</xdr:col>
      <xdr:colOff>266700</xdr:colOff>
      <xdr:row>16</xdr:row>
      <xdr:rowOff>80962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200025</xdr:colOff>
      <xdr:row>18</xdr:row>
      <xdr:rowOff>4762</xdr:rowOff>
    </xdr:from>
    <xdr:to>
      <xdr:col>8</xdr:col>
      <xdr:colOff>352425</xdr:colOff>
      <xdr:row>32</xdr:row>
      <xdr:rowOff>80962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285750</xdr:colOff>
      <xdr:row>2</xdr:row>
      <xdr:rowOff>4762</xdr:rowOff>
    </xdr:from>
    <xdr:to>
      <xdr:col>10</xdr:col>
      <xdr:colOff>361950</xdr:colOff>
      <xdr:row>16</xdr:row>
      <xdr:rowOff>80962</xdr:rowOff>
    </xdr:to>
    <xdr:graphicFrame macro="">
      <xdr:nvGraphicFramePr>
        <xdr:cNvPr id="2" name="Gráfico 1" title="Empleados x Dependencia x Géner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TP" refreshedDate="42424.319866435188" createdVersion="5" refreshedVersion="5" minRefreshableVersion="3" recordCount="10">
  <cacheSource type="worksheet">
    <worksheetSource name="TblEmpleados"/>
  </cacheSource>
  <cacheFields count="14">
    <cacheField name="NOMBRES" numFmtId="0">
      <sharedItems/>
    </cacheField>
    <cacheField name="APELLIDOS" numFmtId="0">
      <sharedItems/>
    </cacheField>
    <cacheField name="Nombres y Apellidos" numFmtId="0">
      <sharedItems count="10">
        <s v="Santiago Bedoya Jimenez"/>
        <s v="Luis Felipe Cardona Arias"/>
        <s v="Laura Maria Martinez Arias"/>
        <s v="Carolina Posada Toro"/>
        <s v="Juan Miguel Valencia Gonzalez"/>
        <s v="Lina Marcela Yepes Gonzalez"/>
        <s v="Julian Toro Giraldo"/>
        <s v="Camilo Murillo Toro"/>
        <s v="Marcela Hincapie Osorio"/>
        <s v="Andres Carvajal"/>
      </sharedItems>
    </cacheField>
    <cacheField name="CiudadResidencia" numFmtId="0">
      <sharedItems count="5">
        <s v="Cartago"/>
        <s v="Armenia"/>
        <s v="Manizales"/>
        <s v="Pereira"/>
        <s v="Dosquebradas"/>
      </sharedItems>
    </cacheField>
    <cacheField name="Cargo" numFmtId="0">
      <sharedItems count="7">
        <s v="Jefe de Sección"/>
        <s v="Jefe de Area"/>
        <s v="Auxiliar"/>
        <s v="Secretaria"/>
        <s v="Operario"/>
        <s v="Coordinador"/>
        <s v="Vigilante"/>
      </sharedItems>
    </cacheField>
    <cacheField name="Sueldo" numFmtId="164">
      <sharedItems containsSemiMixedTypes="0" containsString="0" containsNumber="1" containsInteger="1" minValue="700000" maxValue="2000000"/>
    </cacheField>
    <cacheField name="Genero" numFmtId="0">
      <sharedItems/>
    </cacheField>
    <cacheField name="NomGenero" numFmtId="0">
      <sharedItems count="3">
        <s v="MASCULINO"/>
        <s v="FEMENINO"/>
        <s v="**INCORRECTO**" u="1"/>
      </sharedItems>
    </cacheField>
    <cacheField name="Dependencia" numFmtId="0">
      <sharedItems count="6">
        <s v="Compras"/>
        <s v="Recursos Humanos"/>
        <s v="Contabilidad"/>
        <s v="Producción"/>
        <s v="Sistemas"/>
        <s v="Servicios Generales"/>
      </sharedItems>
    </cacheField>
    <cacheField name="Sindicato" numFmtId="0">
      <sharedItems/>
    </cacheField>
    <cacheField name="AporteSindic" numFmtId="164">
      <sharedItems containsSemiMixedTypes="0" containsString="0" containsNumber="1" containsInteger="1" minValue="0" maxValue="20000"/>
    </cacheField>
    <cacheField name="CorpEmp" numFmtId="0">
      <sharedItems/>
    </cacheField>
    <cacheField name="AporteCorpEmp" numFmtId="164">
      <sharedItems containsSemiMixedTypes="0" containsString="0" containsNumber="1" containsInteger="1" minValue="0" maxValue="50000"/>
    </cacheField>
    <cacheField name="FechaIngreso" numFmtId="15">
      <sharedItems containsSemiMixedTypes="0" containsNonDate="0" containsDate="1" containsString="0" minDate="2000-02-01T00:00:00" maxDate="2016-01-16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">
  <r>
    <s v="Santiago"/>
    <s v="Bedoya Jimenez"/>
    <x v="0"/>
    <x v="0"/>
    <x v="0"/>
    <n v="2000000"/>
    <s v="M"/>
    <x v="0"/>
    <x v="0"/>
    <s v="S"/>
    <n v="20000"/>
    <s v="S"/>
    <n v="50000"/>
    <d v="2000-02-01T00:00:00"/>
  </r>
  <r>
    <s v="Luis Felipe"/>
    <s v="Cardona Arias"/>
    <x v="1"/>
    <x v="1"/>
    <x v="1"/>
    <n v="2000000"/>
    <s v="M"/>
    <x v="0"/>
    <x v="1"/>
    <s v="S"/>
    <n v="20000"/>
    <s v="S"/>
    <n v="50000"/>
    <d v="2010-02-05T00:00:00"/>
  </r>
  <r>
    <s v="Laura Maria"/>
    <s v="Martinez Arias"/>
    <x v="2"/>
    <x v="2"/>
    <x v="2"/>
    <n v="900000"/>
    <s v="F"/>
    <x v="1"/>
    <x v="2"/>
    <s v="N"/>
    <n v="0"/>
    <s v="S"/>
    <n v="9000"/>
    <d v="2015-06-20T00:00:00"/>
  </r>
  <r>
    <s v="Carolina"/>
    <s v="Posada Toro"/>
    <x v="3"/>
    <x v="3"/>
    <x v="3"/>
    <n v="800000"/>
    <s v="F"/>
    <x v="1"/>
    <x v="2"/>
    <s v="S"/>
    <n v="8000"/>
    <s v="N"/>
    <n v="0"/>
    <d v="2014-05-28T00:00:00"/>
  </r>
  <r>
    <s v="Juan Miguel"/>
    <s v="Valencia Gonzalez"/>
    <x v="4"/>
    <x v="3"/>
    <x v="4"/>
    <n v="700000"/>
    <s v="M"/>
    <x v="0"/>
    <x v="3"/>
    <s v="N"/>
    <n v="0"/>
    <s v="S"/>
    <n v="7000"/>
    <d v="2015-09-14T00:00:00"/>
  </r>
  <r>
    <s v="Lina Marcela"/>
    <s v="Yepes Gonzalez"/>
    <x v="5"/>
    <x v="4"/>
    <x v="2"/>
    <n v="900000"/>
    <s v="F"/>
    <x v="1"/>
    <x v="4"/>
    <s v="S"/>
    <n v="9000"/>
    <s v="S"/>
    <n v="9000"/>
    <d v="2015-03-23T00:00:00"/>
  </r>
  <r>
    <s v="Julian"/>
    <s v="Toro Giraldo"/>
    <x v="6"/>
    <x v="3"/>
    <x v="5"/>
    <n v="1800000"/>
    <s v="M"/>
    <x v="0"/>
    <x v="1"/>
    <s v="S"/>
    <n v="18000"/>
    <s v="S"/>
    <n v="50000"/>
    <d v="2005-03-16T00:00:00"/>
  </r>
  <r>
    <s v="Camilo"/>
    <s v="Murillo Toro"/>
    <x v="7"/>
    <x v="0"/>
    <x v="2"/>
    <n v="900000"/>
    <s v="M"/>
    <x v="0"/>
    <x v="0"/>
    <s v="N"/>
    <n v="0"/>
    <s v="N"/>
    <n v="0"/>
    <d v="2016-01-15T00:00:00"/>
  </r>
  <r>
    <s v="Marcela"/>
    <s v="Hincapie Osorio"/>
    <x v="8"/>
    <x v="3"/>
    <x v="3"/>
    <n v="800000"/>
    <s v="F"/>
    <x v="1"/>
    <x v="4"/>
    <s v="S"/>
    <n v="8000"/>
    <s v="N"/>
    <n v="0"/>
    <d v="2015-02-02T00:00:00"/>
  </r>
  <r>
    <s v="Andres"/>
    <s v="Carvajal"/>
    <x v="9"/>
    <x v="0"/>
    <x v="6"/>
    <n v="800000"/>
    <s v="M"/>
    <x v="0"/>
    <x v="5"/>
    <s v="S"/>
    <n v="8000"/>
    <s v="S"/>
    <n v="8000"/>
    <d v="2010-06-15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4" cacheId="2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2">
  <location ref="A18:B24" firstHeaderRow="1" firstDataRow="1" firstDataCol="1" rowPageCount="1" colPageCount="1"/>
  <pivotFields count="14">
    <pivotField showAll="0"/>
    <pivotField showAll="0"/>
    <pivotField axis="axisPage" showAll="0">
      <items count="11">
        <item x="9"/>
        <item x="7"/>
        <item x="3"/>
        <item x="4"/>
        <item x="6"/>
        <item x="2"/>
        <item x="5"/>
        <item x="1"/>
        <item x="8"/>
        <item x="0"/>
        <item t="default"/>
      </items>
    </pivotField>
    <pivotField axis="axisRow" showAll="0" sortType="descending">
      <items count="6">
        <item x="1"/>
        <item x="0"/>
        <item x="4"/>
        <item x="2"/>
        <item x="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dataField="1" numFmtId="164" showAll="0"/>
    <pivotField showAll="0"/>
    <pivotField showAll="0"/>
    <pivotField showAll="0"/>
    <pivotField showAll="0"/>
    <pivotField numFmtId="164" showAll="0"/>
    <pivotField showAll="0"/>
    <pivotField numFmtId="164" showAll="0"/>
    <pivotField numFmtId="15" showAll="0"/>
  </pivotFields>
  <rowFields count="1">
    <field x="3"/>
  </rowFields>
  <rowItems count="6">
    <i>
      <x v="4"/>
    </i>
    <i>
      <x v="1"/>
    </i>
    <i>
      <x/>
    </i>
    <i>
      <x v="3"/>
    </i>
    <i>
      <x v="2"/>
    </i>
    <i t="grand">
      <x/>
    </i>
  </rowItems>
  <colItems count="1">
    <i/>
  </colItems>
  <pageFields count="1">
    <pageField fld="2" hier="-1"/>
  </pageFields>
  <dataFields count="1">
    <dataField name="Suma de Sueldo" fld="5" baseField="0" baseItem="0" numFmtId="164"/>
  </dataFields>
  <formats count="3">
    <format dxfId="38">
      <pivotArea outline="0" collapsedLevelsAreSubtotals="1" fieldPosition="0"/>
    </format>
    <format dxfId="35">
      <pivotArea collapsedLevelsAreSubtotals="1" fieldPosition="0">
        <references count="1">
          <reference field="3" count="0"/>
        </references>
      </pivotArea>
    </format>
    <format dxfId="34">
      <pivotArea dataOnly="0" labelOnly="1" fieldPosition="0">
        <references count="1">
          <reference field="3" count="0"/>
        </references>
      </pivotArea>
    </format>
  </format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a dinámica2" cacheId="2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2">
  <location ref="A3:B9" firstHeaderRow="1" firstDataRow="1" firstDataCol="1" rowPageCount="1" colPageCount="1"/>
  <pivotFields count="14">
    <pivotField showAll="0"/>
    <pivotField showAll="0"/>
    <pivotField axis="axisPage" multipleItemSelectionAllowed="1" showAll="0">
      <items count="11">
        <item x="9"/>
        <item x="7"/>
        <item x="3"/>
        <item x="4"/>
        <item x="6"/>
        <item x="2"/>
        <item x="5"/>
        <item x="1"/>
        <item x="8"/>
        <item x="0"/>
        <item t="default"/>
      </items>
    </pivotField>
    <pivotField axis="axisRow" dataField="1" showAll="0" sortType="descending">
      <items count="6">
        <item x="1"/>
        <item x="0"/>
        <item x="4"/>
        <item x="2"/>
        <item x="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numFmtId="164" showAll="0"/>
    <pivotField showAll="0"/>
    <pivotField showAll="0"/>
    <pivotField showAll="0"/>
    <pivotField showAll="0"/>
    <pivotField numFmtId="164" showAll="0"/>
    <pivotField showAll="0"/>
    <pivotField numFmtId="164" showAll="0"/>
    <pivotField numFmtId="15" showAll="0"/>
  </pivotFields>
  <rowFields count="1">
    <field x="3"/>
  </rowFields>
  <rowItems count="6">
    <i>
      <x v="4"/>
    </i>
    <i>
      <x v="1"/>
    </i>
    <i>
      <x v="3"/>
    </i>
    <i>
      <x/>
    </i>
    <i>
      <x v="2"/>
    </i>
    <i t="grand">
      <x/>
    </i>
  </rowItems>
  <colItems count="1">
    <i/>
  </colItems>
  <pageFields count="1">
    <pageField fld="2" hier="-1"/>
  </pageFields>
  <dataFields count="1">
    <dataField name="Cuenta de CiudadResidencia" fld="3" subtotal="count" baseField="0" baseItem="0"/>
  </dataFields>
  <formats count="3">
    <format dxfId="56">
      <pivotArea outline="0" collapsedLevelsAreSubtotals="1" fieldPosition="0"/>
    </format>
    <format dxfId="55">
      <pivotArea dataOnly="0" labelOnly="1" fieldPosition="0">
        <references count="1">
          <reference field="3" count="0"/>
        </references>
      </pivotArea>
    </format>
    <format dxfId="54">
      <pivotArea dataOnly="0" labelOnly="1" grandRow="1" outline="0" fieldPosition="0"/>
    </format>
  </format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a dinámica6" cacheId="2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2">
  <location ref="A19:B27" firstHeaderRow="1" firstDataRow="1" firstDataCol="1" rowPageCount="1" colPageCount="1"/>
  <pivotFields count="14">
    <pivotField showAll="0"/>
    <pivotField showAll="0"/>
    <pivotField axis="axisPage" multipleItemSelectionAllowed="1" showAll="0">
      <items count="11">
        <item x="9"/>
        <item x="7"/>
        <item x="3"/>
        <item x="4"/>
        <item x="6"/>
        <item x="2"/>
        <item x="5"/>
        <item x="1"/>
        <item x="8"/>
        <item x="0"/>
        <item t="default"/>
      </items>
    </pivotField>
    <pivotField showAll="0"/>
    <pivotField axis="axisRow" showAll="0" sortType="descending">
      <items count="8">
        <item x="2"/>
        <item x="5"/>
        <item x="1"/>
        <item x="0"/>
        <item x="4"/>
        <item x="3"/>
        <item x="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numFmtId="164" showAll="0"/>
    <pivotField showAll="0"/>
    <pivotField showAll="0"/>
    <pivotField showAll="0"/>
    <pivotField showAll="0"/>
    <pivotField numFmtId="164" showAll="0"/>
    <pivotField showAll="0"/>
    <pivotField numFmtId="164" showAll="0"/>
    <pivotField numFmtId="15" showAll="0"/>
  </pivotFields>
  <rowFields count="1">
    <field x="4"/>
  </rowFields>
  <rowItems count="8">
    <i>
      <x/>
    </i>
    <i>
      <x v="2"/>
    </i>
    <i>
      <x v="3"/>
    </i>
    <i>
      <x v="1"/>
    </i>
    <i>
      <x v="5"/>
    </i>
    <i>
      <x v="6"/>
    </i>
    <i>
      <x v="4"/>
    </i>
    <i t="grand">
      <x/>
    </i>
  </rowItems>
  <colItems count="1">
    <i/>
  </colItems>
  <pageFields count="1">
    <pageField fld="2" hier="-1"/>
  </pageFields>
  <dataFields count="1">
    <dataField name="Suma de Sueldo" fld="5" baseField="0" baseItem="0"/>
  </dataFields>
  <formats count="3">
    <format dxfId="29">
      <pivotArea collapsedLevelsAreSubtotals="1" fieldPosition="0">
        <references count="1">
          <reference field="4" count="0"/>
        </references>
      </pivotArea>
    </format>
    <format dxfId="28">
      <pivotArea dataOnly="0" labelOnly="1" fieldPosition="0">
        <references count="1">
          <reference field="4" count="0"/>
        </references>
      </pivotArea>
    </format>
    <format dxfId="26">
      <pivotArea collapsedLevelsAreSubtotals="1" fieldPosition="0">
        <references count="1">
          <reference field="4" count="0"/>
        </references>
      </pivotArea>
    </format>
  </format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Tabla dinámica5" cacheId="2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2">
  <location ref="A3:B11" firstHeaderRow="1" firstDataRow="1" firstDataCol="1" rowPageCount="1" colPageCount="1"/>
  <pivotFields count="14">
    <pivotField showAll="0"/>
    <pivotField showAll="0"/>
    <pivotField axis="axisPage" showAll="0">
      <items count="11">
        <item x="9"/>
        <item x="7"/>
        <item x="3"/>
        <item x="4"/>
        <item x="6"/>
        <item x="2"/>
        <item x="5"/>
        <item x="1"/>
        <item x="8"/>
        <item x="0"/>
        <item t="default"/>
      </items>
    </pivotField>
    <pivotField showAll="0"/>
    <pivotField axis="axisRow" dataField="1" showAll="0" sortType="descending">
      <items count="8">
        <item x="2"/>
        <item x="5"/>
        <item x="1"/>
        <item x="0"/>
        <item x="4"/>
        <item x="3"/>
        <item x="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numFmtId="164" showAll="0"/>
    <pivotField showAll="0"/>
    <pivotField showAll="0"/>
    <pivotField showAll="0"/>
    <pivotField showAll="0"/>
    <pivotField numFmtId="164" showAll="0"/>
    <pivotField showAll="0"/>
    <pivotField numFmtId="164" showAll="0"/>
    <pivotField numFmtId="15" showAll="0"/>
  </pivotFields>
  <rowFields count="1">
    <field x="4"/>
  </rowFields>
  <rowItems count="8">
    <i>
      <x/>
    </i>
    <i>
      <x v="5"/>
    </i>
    <i>
      <x v="4"/>
    </i>
    <i>
      <x v="1"/>
    </i>
    <i>
      <x v="6"/>
    </i>
    <i>
      <x v="2"/>
    </i>
    <i>
      <x v="3"/>
    </i>
    <i t="grand">
      <x/>
    </i>
  </rowItems>
  <colItems count="1">
    <i/>
  </colItems>
  <pageFields count="1">
    <pageField fld="2" hier="-1"/>
  </pageFields>
  <dataFields count="1">
    <dataField name="Cuenta de Cargo" fld="4" subtotal="count" baseField="0" baseItem="0"/>
  </dataFields>
  <formats count="2">
    <format dxfId="33">
      <pivotArea collapsedLevelsAreSubtotals="1" fieldPosition="0">
        <references count="1">
          <reference field="4" count="0"/>
        </references>
      </pivotArea>
    </format>
    <format dxfId="32">
      <pivotArea dataOnly="0" labelOnly="1" fieldPosition="0">
        <references count="1">
          <reference field="4" count="0"/>
        </references>
      </pivotArea>
    </format>
  </formats>
  <chartFormats count="8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Tabla dinámica7" cacheId="2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5">
  <location ref="A3:D11" firstHeaderRow="1" firstDataRow="2" firstDataCol="1" rowPageCount="1" colPageCount="1"/>
  <pivotFields count="14">
    <pivotField showAll="0"/>
    <pivotField showAll="0"/>
    <pivotField showAll="0"/>
    <pivotField axis="axisPage" multipleItemSelectionAllowed="1" showAll="0">
      <items count="6">
        <item x="1"/>
        <item x="0"/>
        <item x="4"/>
        <item x="2"/>
        <item x="3"/>
        <item t="default"/>
      </items>
    </pivotField>
    <pivotField showAll="0"/>
    <pivotField numFmtId="164" showAll="0"/>
    <pivotField showAll="0"/>
    <pivotField axis="axisCol" dataField="1" showAll="0">
      <items count="4">
        <item m="1" x="2"/>
        <item x="1"/>
        <item x="0"/>
        <item t="default"/>
      </items>
    </pivotField>
    <pivotField axis="axisRow" showAll="0">
      <items count="7">
        <item x="0"/>
        <item x="2"/>
        <item x="3"/>
        <item x="1"/>
        <item x="5"/>
        <item x="4"/>
        <item t="default"/>
      </items>
    </pivotField>
    <pivotField showAll="0"/>
    <pivotField numFmtId="164" showAll="0"/>
    <pivotField showAll="0"/>
    <pivotField numFmtId="164" showAll="0"/>
    <pivotField numFmtId="15" showAll="0"/>
  </pivotFields>
  <rowFields count="1">
    <field x="8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7"/>
  </colFields>
  <colItems count="3">
    <i>
      <x v="1"/>
    </i>
    <i>
      <x v="2"/>
    </i>
    <i t="grand">
      <x/>
    </i>
  </colItems>
  <pageFields count="1">
    <pageField fld="3" hier="-1"/>
  </pageFields>
  <dataFields count="1">
    <dataField name="Cuenta de NomGenero" fld="7" subtotal="count" baseField="0" baseItem="0"/>
  </dataFields>
  <chartFormats count="5">
    <chartFormat chart="0" format="0" series="1">
      <pivotArea type="data" outline="0" fieldPosition="0">
        <references count="1">
          <reference field="7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7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7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1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blEmpleados" displayName="TblEmpleados" ref="A1:N11" totalsRowShown="0" headerRowDxfId="87" dataDxfId="86" tableBorderDxfId="85">
  <autoFilter ref="A1:N11"/>
  <tableColumns count="14">
    <tableColumn id="1" name="NOMBRES" dataDxfId="84"/>
    <tableColumn id="2" name="APELLIDOS" dataDxfId="83"/>
    <tableColumn id="3" name="Nombres y Apellidos" dataDxfId="82">
      <calculatedColumnFormula>A2&amp;" " &amp;B2</calculatedColumnFormula>
    </tableColumn>
    <tableColumn id="4" name="CiudadResidencia" dataDxfId="81"/>
    <tableColumn id="5" name="Cargo" dataDxfId="80"/>
    <tableColumn id="6" name="Sueldo" dataDxfId="79" dataCellStyle="Millares">
      <calculatedColumnFormula>VLOOKUP(TblEmpleados[[#This Row],[Cargo]],RangoCargosySueldo,2,FALSE)</calculatedColumnFormula>
    </tableColumn>
    <tableColumn id="7" name="Genero" dataDxfId="78"/>
    <tableColumn id="9" name="NomGenero" dataDxfId="77">
      <calculatedColumnFormula>IF(TblEmpleados[[#This Row],[Genero]]="M","MASCULINO",IF(TblEmpleados[[#This Row],[Genero]]="F","FEMENINO","**INCORRECTO**"))</calculatedColumnFormula>
    </tableColumn>
    <tableColumn id="8" name="Dependencia" dataDxfId="76"/>
    <tableColumn id="10" name="Sindicato" dataDxfId="75"/>
    <tableColumn id="11" name="AporteSindic" dataDxfId="74" dataCellStyle="Millares">
      <calculatedColumnFormula>IF(TblEmpleados[[#This Row],[Sindicato]]="S",TblEmpleados[[#This Row],[Sueldo]]*1%,0)</calculatedColumnFormula>
    </tableColumn>
    <tableColumn id="12" name="CorpEmp" dataDxfId="73"/>
    <tableColumn id="13" name="AporteCorpEmp" dataDxfId="72" dataCellStyle="Millares">
      <calculatedColumnFormula>IF(TblEmpleados[[#This Row],[CorpEmp]]="S",IF(TblEmpleados[[#This Row],[Sueldo]]&lt;=1500000,TblEmpleados[[#This Row],[Sueldo]]*1%,50000),0)</calculatedColumnFormula>
    </tableColumn>
    <tableColumn id="14" name="FechaIngreso" dataDxfId="7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blCiudadesyPoblacion" displayName="TblCiudadesyPoblacion" ref="K22:O28" totalsRowShown="0" headerRowDxfId="70" headerRowBorderDxfId="69" tableBorderDxfId="68" totalsRowBorderDxfId="67">
  <autoFilter ref="K22:O28"/>
  <tableColumns count="5">
    <tableColumn id="1" name="CIUDAD" dataDxfId="66"/>
    <tableColumn id="2" name="POBLACION" dataDxfId="65" dataCellStyle="Millares"/>
    <tableColumn id="3" name="CULTIVO" dataDxfId="64"/>
    <tableColumn id="4" name="CLIMA" dataDxfId="63"/>
    <tableColumn id="5" name="APORTE " dataDxfId="62">
      <calculatedColumnFormula>IF(TblCiudadesyPoblacion[[#This Row],[POBLACION]]&lt;=250000,250,IF(TblCiudadesyPoblacion[[#This Row],[POBLACION]]&lt;=600000,600,900))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blVehiculos" displayName="TblVehiculos" ref="Q22:S28" totalsRowShown="0">
  <autoFilter ref="Q22:S28"/>
  <tableColumns count="3">
    <tableColumn id="1" name="MARCA"/>
    <tableColumn id="2" name="PRECIO" dataDxfId="61" dataCellStyle="Millares"/>
    <tableColumn id="3" name="CATEGORI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ivotTable" Target="../pivotTables/pivotTable4.xml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B12" sqref="B12"/>
    </sheetView>
  </sheetViews>
  <sheetFormatPr baseColWidth="10" defaultRowHeight="15" x14ac:dyDescent="0.25"/>
  <cols>
    <col min="1" max="1" width="19.5703125" customWidth="1"/>
    <col min="2" max="2" width="26.5703125" customWidth="1"/>
  </cols>
  <sheetData>
    <row r="1" spans="1:2" x14ac:dyDescent="0.25">
      <c r="A1" s="78" t="s">
        <v>2</v>
      </c>
      <c r="B1" t="s">
        <v>150</v>
      </c>
    </row>
    <row r="3" spans="1:2" x14ac:dyDescent="0.25">
      <c r="A3" s="78" t="s">
        <v>147</v>
      </c>
      <c r="B3" t="s">
        <v>149</v>
      </c>
    </row>
    <row r="4" spans="1:2" x14ac:dyDescent="0.25">
      <c r="A4" s="81" t="s">
        <v>19</v>
      </c>
      <c r="B4" s="82">
        <v>4</v>
      </c>
    </row>
    <row r="5" spans="1:2" x14ac:dyDescent="0.25">
      <c r="A5" s="81" t="s">
        <v>24</v>
      </c>
      <c r="B5" s="82">
        <v>3</v>
      </c>
    </row>
    <row r="6" spans="1:2" x14ac:dyDescent="0.25">
      <c r="A6" s="81" t="s">
        <v>27</v>
      </c>
      <c r="B6" s="82">
        <v>1</v>
      </c>
    </row>
    <row r="7" spans="1:2" x14ac:dyDescent="0.25">
      <c r="A7" s="81" t="s">
        <v>26</v>
      </c>
      <c r="B7" s="82">
        <v>1</v>
      </c>
    </row>
    <row r="8" spans="1:2" x14ac:dyDescent="0.25">
      <c r="A8" s="81" t="s">
        <v>20</v>
      </c>
      <c r="B8" s="82">
        <v>1</v>
      </c>
    </row>
    <row r="9" spans="1:2" x14ac:dyDescent="0.25">
      <c r="A9" s="81" t="s">
        <v>148</v>
      </c>
      <c r="B9" s="82">
        <v>10</v>
      </c>
    </row>
    <row r="16" spans="1:2" x14ac:dyDescent="0.25">
      <c r="A16" s="78" t="s">
        <v>2</v>
      </c>
      <c r="B16" t="s">
        <v>150</v>
      </c>
    </row>
    <row r="18" spans="1:5" x14ac:dyDescent="0.25">
      <c r="A18" s="78" t="s">
        <v>147</v>
      </c>
      <c r="B18" t="s">
        <v>151</v>
      </c>
    </row>
    <row r="19" spans="1:5" x14ac:dyDescent="0.25">
      <c r="A19" s="81" t="s">
        <v>19</v>
      </c>
      <c r="B19" s="84">
        <v>4100000</v>
      </c>
      <c r="D19" s="71"/>
      <c r="E19" s="72"/>
    </row>
    <row r="20" spans="1:5" x14ac:dyDescent="0.25">
      <c r="A20" s="81" t="s">
        <v>24</v>
      </c>
      <c r="B20" s="84">
        <v>3700000</v>
      </c>
      <c r="D20" s="73"/>
      <c r="E20" s="74"/>
    </row>
    <row r="21" spans="1:5" x14ac:dyDescent="0.25">
      <c r="A21" s="81" t="s">
        <v>26</v>
      </c>
      <c r="B21" s="84">
        <v>2000000</v>
      </c>
      <c r="D21" s="73"/>
      <c r="E21" s="74"/>
    </row>
    <row r="22" spans="1:5" x14ac:dyDescent="0.25">
      <c r="A22" s="81" t="s">
        <v>27</v>
      </c>
      <c r="B22" s="84">
        <v>900000</v>
      </c>
      <c r="D22" s="73"/>
      <c r="E22" s="74"/>
    </row>
    <row r="23" spans="1:5" x14ac:dyDescent="0.25">
      <c r="A23" s="81" t="s">
        <v>20</v>
      </c>
      <c r="B23" s="84">
        <v>900000</v>
      </c>
      <c r="D23" s="73"/>
      <c r="E23" s="74"/>
    </row>
    <row r="24" spans="1:5" x14ac:dyDescent="0.25">
      <c r="A24" s="79" t="s">
        <v>148</v>
      </c>
      <c r="B24" s="83">
        <v>11600000</v>
      </c>
      <c r="D24" s="73"/>
      <c r="E24" s="74"/>
    </row>
    <row r="25" spans="1:5" x14ac:dyDescent="0.25">
      <c r="D25" s="73"/>
      <c r="E25" s="74"/>
    </row>
    <row r="26" spans="1:5" x14ac:dyDescent="0.25">
      <c r="D26" s="73"/>
      <c r="E26" s="74"/>
    </row>
    <row r="27" spans="1:5" x14ac:dyDescent="0.25">
      <c r="D27" s="73"/>
      <c r="E27" s="74"/>
    </row>
    <row r="28" spans="1:5" x14ac:dyDescent="0.25">
      <c r="D28" s="73"/>
      <c r="E28" s="74"/>
    </row>
    <row r="29" spans="1:5" x14ac:dyDescent="0.25">
      <c r="D29" s="73"/>
      <c r="E29" s="74"/>
    </row>
    <row r="30" spans="1:5" x14ac:dyDescent="0.25">
      <c r="D30" s="73"/>
      <c r="E30" s="74"/>
    </row>
    <row r="31" spans="1:5" x14ac:dyDescent="0.25">
      <c r="D31" s="73"/>
      <c r="E31" s="74"/>
    </row>
    <row r="32" spans="1:5" x14ac:dyDescent="0.25">
      <c r="D32" s="73"/>
      <c r="E32" s="74"/>
    </row>
    <row r="33" spans="3:5" x14ac:dyDescent="0.25">
      <c r="D33" s="73"/>
      <c r="E33" s="74"/>
    </row>
    <row r="34" spans="3:5" x14ac:dyDescent="0.25">
      <c r="D34" s="73"/>
      <c r="E34" s="74"/>
    </row>
    <row r="35" spans="3:5" x14ac:dyDescent="0.25">
      <c r="D35" s="73"/>
      <c r="E35" s="74"/>
    </row>
    <row r="36" spans="3:5" x14ac:dyDescent="0.25">
      <c r="C36" s="75"/>
      <c r="D36" s="76"/>
      <c r="E36" s="77"/>
    </row>
  </sheetData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workbookViewId="0">
      <selection activeCell="K8" sqref="K8"/>
    </sheetView>
  </sheetViews>
  <sheetFormatPr baseColWidth="10" defaultRowHeight="15" x14ac:dyDescent="0.25"/>
  <cols>
    <col min="1" max="1" width="19.5703125" customWidth="1"/>
    <col min="2" max="2" width="15.42578125" customWidth="1"/>
    <col min="3" max="4" width="12" customWidth="1"/>
    <col min="5" max="5" width="14.5703125" customWidth="1"/>
    <col min="6" max="6" width="8.85546875" customWidth="1"/>
    <col min="7" max="7" width="9.85546875" customWidth="1"/>
    <col min="8" max="8" width="9" customWidth="1"/>
    <col min="9" max="9" width="12.5703125" bestFit="1" customWidth="1"/>
  </cols>
  <sheetData>
    <row r="1" spans="1:2" x14ac:dyDescent="0.25">
      <c r="A1" s="78" t="s">
        <v>2</v>
      </c>
      <c r="B1" t="s">
        <v>150</v>
      </c>
    </row>
    <row r="3" spans="1:2" x14ac:dyDescent="0.25">
      <c r="A3" s="78" t="s">
        <v>147</v>
      </c>
      <c r="B3" t="s">
        <v>153</v>
      </c>
    </row>
    <row r="4" spans="1:2" x14ac:dyDescent="0.25">
      <c r="A4" s="81" t="s">
        <v>31</v>
      </c>
      <c r="B4" s="82">
        <v>3</v>
      </c>
    </row>
    <row r="5" spans="1:2" x14ac:dyDescent="0.25">
      <c r="A5" s="81" t="s">
        <v>30</v>
      </c>
      <c r="B5" s="82">
        <v>2</v>
      </c>
    </row>
    <row r="6" spans="1:2" x14ac:dyDescent="0.25">
      <c r="A6" s="81" t="s">
        <v>34</v>
      </c>
      <c r="B6" s="82">
        <v>1</v>
      </c>
    </row>
    <row r="7" spans="1:2" x14ac:dyDescent="0.25">
      <c r="A7" s="81" t="s">
        <v>37</v>
      </c>
      <c r="B7" s="82">
        <v>1</v>
      </c>
    </row>
    <row r="8" spans="1:2" x14ac:dyDescent="0.25">
      <c r="A8" s="81" t="s">
        <v>36</v>
      </c>
      <c r="B8" s="82">
        <v>1</v>
      </c>
    </row>
    <row r="9" spans="1:2" x14ac:dyDescent="0.25">
      <c r="A9" s="81" t="s">
        <v>35</v>
      </c>
      <c r="B9" s="82">
        <v>1</v>
      </c>
    </row>
    <row r="10" spans="1:2" x14ac:dyDescent="0.25">
      <c r="A10" s="81" t="s">
        <v>33</v>
      </c>
      <c r="B10" s="82">
        <v>1</v>
      </c>
    </row>
    <row r="11" spans="1:2" x14ac:dyDescent="0.25">
      <c r="A11" s="79" t="s">
        <v>148</v>
      </c>
      <c r="B11" s="80">
        <v>10</v>
      </c>
    </row>
    <row r="17" spans="1:2" x14ac:dyDescent="0.25">
      <c r="A17" s="78" t="s">
        <v>2</v>
      </c>
      <c r="B17" t="s">
        <v>150</v>
      </c>
    </row>
    <row r="19" spans="1:2" x14ac:dyDescent="0.25">
      <c r="A19" s="78" t="s">
        <v>147</v>
      </c>
      <c r="B19" t="s">
        <v>151</v>
      </c>
    </row>
    <row r="20" spans="1:2" x14ac:dyDescent="0.25">
      <c r="A20" s="81" t="s">
        <v>31</v>
      </c>
      <c r="B20" s="84">
        <v>2700000</v>
      </c>
    </row>
    <row r="21" spans="1:2" x14ac:dyDescent="0.25">
      <c r="A21" s="81" t="s">
        <v>35</v>
      </c>
      <c r="B21" s="84">
        <v>2000000</v>
      </c>
    </row>
    <row r="22" spans="1:2" x14ac:dyDescent="0.25">
      <c r="A22" s="81" t="s">
        <v>33</v>
      </c>
      <c r="B22" s="84">
        <v>2000000</v>
      </c>
    </row>
    <row r="23" spans="1:2" x14ac:dyDescent="0.25">
      <c r="A23" s="81" t="s">
        <v>37</v>
      </c>
      <c r="B23" s="84">
        <v>1800000</v>
      </c>
    </row>
    <row r="24" spans="1:2" x14ac:dyDescent="0.25">
      <c r="A24" s="81" t="s">
        <v>30</v>
      </c>
      <c r="B24" s="84">
        <v>1600000</v>
      </c>
    </row>
    <row r="25" spans="1:2" x14ac:dyDescent="0.25">
      <c r="A25" s="81" t="s">
        <v>36</v>
      </c>
      <c r="B25" s="84">
        <v>800000</v>
      </c>
    </row>
    <row r="26" spans="1:2" x14ac:dyDescent="0.25">
      <c r="A26" s="81" t="s">
        <v>34</v>
      </c>
      <c r="B26" s="84">
        <v>700000</v>
      </c>
    </row>
    <row r="27" spans="1:2" x14ac:dyDescent="0.25">
      <c r="A27" s="79" t="s">
        <v>148</v>
      </c>
      <c r="B27" s="80">
        <v>11600000</v>
      </c>
    </row>
  </sheetData>
  <pageMargins left="0.7" right="0.7" top="0.75" bottom="0.75" header="0.3" footer="0.3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N11"/>
  <sheetViews>
    <sheetView zoomScaleNormal="100" workbookViewId="0">
      <pane ySplit="1" topLeftCell="A2" activePane="bottomLeft" state="frozen"/>
      <selection pane="bottomLeft" activeCell="G6" sqref="G6"/>
    </sheetView>
  </sheetViews>
  <sheetFormatPr baseColWidth="10" defaultRowHeight="15" x14ac:dyDescent="0.25"/>
  <cols>
    <col min="1" max="1" width="14.5703125" customWidth="1"/>
    <col min="2" max="2" width="18.85546875" customWidth="1"/>
    <col min="3" max="3" width="22.7109375" style="1" customWidth="1"/>
    <col min="4" max="4" width="18.5703125" customWidth="1"/>
    <col min="5" max="5" width="16.85546875" customWidth="1"/>
    <col min="6" max="6" width="19.140625" customWidth="1"/>
    <col min="8" max="8" width="18.28515625" customWidth="1"/>
    <col min="9" max="9" width="15.28515625" style="1" customWidth="1"/>
    <col min="10" max="10" width="14.85546875" style="18" customWidth="1"/>
    <col min="11" max="11" width="18.5703125" style="18" customWidth="1"/>
    <col min="12" max="12" width="14.5703125" style="18" customWidth="1"/>
    <col min="13" max="13" width="19.28515625" style="18" customWidth="1"/>
    <col min="14" max="14" width="19" style="33" customWidth="1"/>
  </cols>
  <sheetData>
    <row r="1" spans="1:14" x14ac:dyDescent="0.25">
      <c r="A1" s="9" t="s">
        <v>0</v>
      </c>
      <c r="B1" s="10" t="s">
        <v>1</v>
      </c>
      <c r="C1" s="11" t="s">
        <v>2</v>
      </c>
      <c r="D1" s="11" t="s">
        <v>18</v>
      </c>
      <c r="E1" s="11" t="s">
        <v>15</v>
      </c>
      <c r="F1" s="11" t="s">
        <v>16</v>
      </c>
      <c r="G1" s="11" t="s">
        <v>17</v>
      </c>
      <c r="H1" s="11" t="s">
        <v>52</v>
      </c>
      <c r="I1" s="11" t="s">
        <v>21</v>
      </c>
      <c r="J1" s="28" t="s">
        <v>69</v>
      </c>
      <c r="K1" s="28" t="s">
        <v>73</v>
      </c>
      <c r="L1" s="28" t="s">
        <v>70</v>
      </c>
      <c r="M1" s="28" t="s">
        <v>74</v>
      </c>
      <c r="N1" s="31" t="s">
        <v>77</v>
      </c>
    </row>
    <row r="2" spans="1:14" ht="30" x14ac:dyDescent="0.25">
      <c r="A2" s="6" t="s">
        <v>3</v>
      </c>
      <c r="B2" s="2" t="s">
        <v>4</v>
      </c>
      <c r="C2" s="3" t="str">
        <f>A2&amp;" " &amp;B2</f>
        <v>Santiago Bedoya Jimenez</v>
      </c>
      <c r="D2" s="2" t="s">
        <v>24</v>
      </c>
      <c r="E2" s="2" t="s">
        <v>33</v>
      </c>
      <c r="F2" s="36">
        <f>VLOOKUP(TblEmpleados[[#This Row],[Cargo]],RangoCargosySueldo,2,FALSE)</f>
        <v>2000000</v>
      </c>
      <c r="G2" s="2" t="s">
        <v>48</v>
      </c>
      <c r="H2" s="2" t="str">
        <f>IF(TblEmpleados[[#This Row],[Genero]]="M","MASCULINO",IF(TblEmpleados[[#This Row],[Genero]]="F","FEMENINO","**INCORRECTO**"))</f>
        <v>MASCULINO</v>
      </c>
      <c r="I2" s="3" t="s">
        <v>43</v>
      </c>
      <c r="J2" s="29" t="s">
        <v>71</v>
      </c>
      <c r="K2" s="49">
        <f>IF(TblEmpleados[[#This Row],[Sindicato]]="S",TblEmpleados[[#This Row],[Sueldo]]*1%,0)</f>
        <v>20000</v>
      </c>
      <c r="L2" s="30" t="s">
        <v>71</v>
      </c>
      <c r="M2" s="50">
        <f>IF(TblEmpleados[[#This Row],[CorpEmp]]="S",IF(TblEmpleados[[#This Row],[Sueldo]]&lt;=1500000,TblEmpleados[[#This Row],[Sueldo]]*1%,50000),0)</f>
        <v>50000</v>
      </c>
      <c r="N2" s="32">
        <v>36557</v>
      </c>
    </row>
    <row r="3" spans="1:14" ht="30" x14ac:dyDescent="0.25">
      <c r="A3" s="7" t="s">
        <v>5</v>
      </c>
      <c r="B3" s="4" t="s">
        <v>6</v>
      </c>
      <c r="C3" s="5" t="str">
        <f t="shared" ref="C3:C7" si="0">A3&amp;" " &amp;B3</f>
        <v>Luis Felipe Cardona Arias</v>
      </c>
      <c r="D3" s="4" t="s">
        <v>26</v>
      </c>
      <c r="E3" s="4" t="s">
        <v>35</v>
      </c>
      <c r="F3" s="37">
        <f>VLOOKUP(TblEmpleados[[#This Row],[Cargo]],RangoCargosySueldo,2,FALSE)</f>
        <v>2000000</v>
      </c>
      <c r="G3" s="4" t="s">
        <v>48</v>
      </c>
      <c r="H3" s="4" t="str">
        <f>IF(TblEmpleados[[#This Row],[Genero]]="M","MASCULINO",IF(TblEmpleados[[#This Row],[Genero]]="F","FEMENINO","**INCORRECTO**"))</f>
        <v>MASCULINO</v>
      </c>
      <c r="I3" s="5" t="s">
        <v>46</v>
      </c>
      <c r="J3" s="29" t="s">
        <v>71</v>
      </c>
      <c r="K3" s="49">
        <f>IF(TblEmpleados[[#This Row],[Sindicato]]="S",TblEmpleados[[#This Row],[Sueldo]]*1%,0)</f>
        <v>20000</v>
      </c>
      <c r="L3" s="30" t="s">
        <v>71</v>
      </c>
      <c r="M3" s="50">
        <f>IF(TblEmpleados[[#This Row],[CorpEmp]]="S",IF(TblEmpleados[[#This Row],[Sueldo]]&lt;=1500000,TblEmpleados[[#This Row],[Sueldo]]*1%,50000),0)</f>
        <v>50000</v>
      </c>
      <c r="N3" s="32">
        <v>40214</v>
      </c>
    </row>
    <row r="4" spans="1:14" ht="30" x14ac:dyDescent="0.25">
      <c r="A4" s="6" t="s">
        <v>7</v>
      </c>
      <c r="B4" s="2" t="s">
        <v>8</v>
      </c>
      <c r="C4" s="3" t="str">
        <f t="shared" si="0"/>
        <v>Laura Maria Martinez Arias</v>
      </c>
      <c r="D4" s="2" t="s">
        <v>27</v>
      </c>
      <c r="E4" s="2" t="s">
        <v>31</v>
      </c>
      <c r="F4" s="36">
        <f>VLOOKUP(TblEmpleados[[#This Row],[Cargo]],RangoCargosySueldo,2,FALSE)</f>
        <v>900000</v>
      </c>
      <c r="G4" s="2" t="s">
        <v>51</v>
      </c>
      <c r="H4" s="2" t="str">
        <f>IF(TblEmpleados[[#This Row],[Genero]]="M","MASCULINO",IF(TblEmpleados[[#This Row],[Genero]]="F","FEMENINO","**INCORRECTO**"))</f>
        <v>FEMENINO</v>
      </c>
      <c r="I4" s="3" t="s">
        <v>41</v>
      </c>
      <c r="J4" s="29" t="s">
        <v>72</v>
      </c>
      <c r="K4" s="49">
        <f>IF(TblEmpleados[[#This Row],[Sindicato]]="S",TblEmpleados[[#This Row],[Sueldo]]*1%,0)</f>
        <v>0</v>
      </c>
      <c r="L4" s="30" t="s">
        <v>71</v>
      </c>
      <c r="M4" s="50">
        <f>IF(TblEmpleados[[#This Row],[CorpEmp]]="S",IF(TblEmpleados[[#This Row],[Sueldo]]&lt;=1500000,TblEmpleados[[#This Row],[Sueldo]]*1%,50000),0)</f>
        <v>9000</v>
      </c>
      <c r="N4" s="32">
        <v>42175</v>
      </c>
    </row>
    <row r="5" spans="1:14" x14ac:dyDescent="0.25">
      <c r="A5" s="7" t="s">
        <v>9</v>
      </c>
      <c r="B5" s="4" t="s">
        <v>10</v>
      </c>
      <c r="C5" s="5" t="str">
        <f t="shared" si="0"/>
        <v>Carolina Posada Toro</v>
      </c>
      <c r="D5" s="4" t="s">
        <v>19</v>
      </c>
      <c r="E5" s="4" t="s">
        <v>30</v>
      </c>
      <c r="F5" s="37">
        <f>VLOOKUP(TblEmpleados[[#This Row],[Cargo]],RangoCargosySueldo,2,FALSE)</f>
        <v>800000</v>
      </c>
      <c r="G5" s="4" t="s">
        <v>51</v>
      </c>
      <c r="H5" s="4" t="str">
        <f>IF(TblEmpleados[[#This Row],[Genero]]="M","MASCULINO",IF(TblEmpleados[[#This Row],[Genero]]="F","FEMENINO","**INCORRECTO**"))</f>
        <v>FEMENINO</v>
      </c>
      <c r="I5" s="5" t="s">
        <v>41</v>
      </c>
      <c r="J5" s="29" t="s">
        <v>71</v>
      </c>
      <c r="K5" s="49">
        <f>IF(TblEmpleados[[#This Row],[Sindicato]]="S",TblEmpleados[[#This Row],[Sueldo]]*1%,0)</f>
        <v>8000</v>
      </c>
      <c r="L5" s="30" t="s">
        <v>72</v>
      </c>
      <c r="M5" s="50">
        <f>IF(TblEmpleados[[#This Row],[CorpEmp]]="S",IF(TblEmpleados[[#This Row],[Sueldo]]&lt;=1500000,TblEmpleados[[#This Row],[Sueldo]]*1%,50000),0)</f>
        <v>0</v>
      </c>
      <c r="N5" s="32">
        <v>41787</v>
      </c>
    </row>
    <row r="6" spans="1:14" ht="30" x14ac:dyDescent="0.25">
      <c r="A6" s="6" t="s">
        <v>11</v>
      </c>
      <c r="B6" s="2" t="s">
        <v>12</v>
      </c>
      <c r="C6" s="3" t="str">
        <f t="shared" si="0"/>
        <v>Juan Miguel Valencia Gonzalez</v>
      </c>
      <c r="D6" s="2" t="s">
        <v>19</v>
      </c>
      <c r="E6" s="2" t="s">
        <v>34</v>
      </c>
      <c r="F6" s="36">
        <f>VLOOKUP(TblEmpleados[[#This Row],[Cargo]],RangoCargosySueldo,2,FALSE)</f>
        <v>700000</v>
      </c>
      <c r="G6" s="2" t="s">
        <v>123</v>
      </c>
      <c r="H6" s="2" t="str">
        <f>IF(TblEmpleados[[#This Row],[Genero]]="M","MASCULINO",IF(TblEmpleados[[#This Row],[Genero]]="F","FEMENINO","**INCORRECTO**"))</f>
        <v>MASCULINO</v>
      </c>
      <c r="I6" s="3" t="s">
        <v>47</v>
      </c>
      <c r="J6" s="29" t="s">
        <v>72</v>
      </c>
      <c r="K6" s="49">
        <f>IF(TblEmpleados[[#This Row],[Sindicato]]="S",TblEmpleados[[#This Row],[Sueldo]]*1%,0)</f>
        <v>0</v>
      </c>
      <c r="L6" s="30" t="s">
        <v>71</v>
      </c>
      <c r="M6" s="50">
        <f>IF(TblEmpleados[[#This Row],[CorpEmp]]="S",IF(TblEmpleados[[#This Row],[Sueldo]]&lt;=1500000,TblEmpleados[[#This Row],[Sueldo]]*1%,50000),0)</f>
        <v>7000</v>
      </c>
      <c r="N6" s="32">
        <v>42261</v>
      </c>
    </row>
    <row r="7" spans="1:14" ht="30" x14ac:dyDescent="0.25">
      <c r="A7" s="7" t="s">
        <v>13</v>
      </c>
      <c r="B7" s="4" t="s">
        <v>14</v>
      </c>
      <c r="C7" s="5" t="str">
        <f t="shared" si="0"/>
        <v>Lina Marcela Yepes Gonzalez</v>
      </c>
      <c r="D7" s="4" t="s">
        <v>20</v>
      </c>
      <c r="E7" s="4" t="s">
        <v>31</v>
      </c>
      <c r="F7" s="37">
        <f>VLOOKUP(TblEmpleados[[#This Row],[Cargo]],RangoCargosySueldo,2,FALSE)</f>
        <v>900000</v>
      </c>
      <c r="G7" s="4" t="s">
        <v>51</v>
      </c>
      <c r="H7" s="4" t="str">
        <f>IF(TblEmpleados[[#This Row],[Genero]]="M","MASCULINO",IF(TblEmpleados[[#This Row],[Genero]]="F","FEMENINO","**INCORRECTO**"))</f>
        <v>FEMENINO</v>
      </c>
      <c r="I7" s="5" t="s">
        <v>44</v>
      </c>
      <c r="J7" s="29" t="s">
        <v>71</v>
      </c>
      <c r="K7" s="49">
        <f>IF(TblEmpleados[[#This Row],[Sindicato]]="S",TblEmpleados[[#This Row],[Sueldo]]*1%,0)</f>
        <v>9000</v>
      </c>
      <c r="L7" s="30" t="s">
        <v>71</v>
      </c>
      <c r="M7" s="50">
        <f>IF(TblEmpleados[[#This Row],[CorpEmp]]="S",IF(TblEmpleados[[#This Row],[Sueldo]]&lt;=1500000,TblEmpleados[[#This Row],[Sueldo]]*1%,50000),0)</f>
        <v>9000</v>
      </c>
      <c r="N7" s="32">
        <v>42086</v>
      </c>
    </row>
    <row r="8" spans="1:14" ht="30" x14ac:dyDescent="0.25">
      <c r="A8" s="24" t="s">
        <v>67</v>
      </c>
      <c r="B8" s="25" t="s">
        <v>68</v>
      </c>
      <c r="C8" s="26" t="str">
        <f>A8&amp;" " &amp;B8</f>
        <v>Julian Toro Giraldo</v>
      </c>
      <c r="D8" s="25" t="s">
        <v>19</v>
      </c>
      <c r="E8" s="25" t="s">
        <v>37</v>
      </c>
      <c r="F8" s="38">
        <f>VLOOKUP(TblEmpleados[[#This Row],[Cargo]],RangoCargosySueldo,2,FALSE)</f>
        <v>1800000</v>
      </c>
      <c r="G8" s="25" t="s">
        <v>48</v>
      </c>
      <c r="H8" s="27" t="str">
        <f>IF(TblEmpleados[[#This Row],[Genero]]="M","MASCULINO",IF(TblEmpleados[[#This Row],[Genero]]="F","FEMENINO","**INCORRECTO**"))</f>
        <v>MASCULINO</v>
      </c>
      <c r="I8" s="26" t="s">
        <v>46</v>
      </c>
      <c r="J8" s="29" t="s">
        <v>71</v>
      </c>
      <c r="K8" s="49">
        <f>IF(TblEmpleados[[#This Row],[Sindicato]]="S",TblEmpleados[[#This Row],[Sueldo]]*1%,0)</f>
        <v>18000</v>
      </c>
      <c r="L8" s="30" t="s">
        <v>71</v>
      </c>
      <c r="M8" s="50">
        <f>IF(TblEmpleados[[#This Row],[CorpEmp]]="S",IF(TblEmpleados[[#This Row],[Sueldo]]&lt;=1500000,TblEmpleados[[#This Row],[Sueldo]]*1%,50000),0)</f>
        <v>50000</v>
      </c>
      <c r="N8" s="32">
        <v>38427</v>
      </c>
    </row>
    <row r="9" spans="1:14" x14ac:dyDescent="0.25">
      <c r="A9" s="57" t="s">
        <v>121</v>
      </c>
      <c r="B9" s="58" t="s">
        <v>122</v>
      </c>
      <c r="C9" s="59" t="str">
        <f>A9&amp;" " &amp;B9</f>
        <v>Camilo Murillo Toro</v>
      </c>
      <c r="D9" s="58" t="s">
        <v>24</v>
      </c>
      <c r="E9" s="60" t="s">
        <v>31</v>
      </c>
      <c r="F9" s="61">
        <f>VLOOKUP(TblEmpleados[[#This Row],[Cargo]],RangoCargosySueldo,2,FALSE)</f>
        <v>900000</v>
      </c>
      <c r="G9" s="57" t="s">
        <v>123</v>
      </c>
      <c r="H9" s="62" t="str">
        <f>IF(TblEmpleados[[#This Row],[Genero]]="M","MASCULINO",IF(TblEmpleados[[#This Row],[Genero]]="F","FEMENINO","**INCORRECTO**"))</f>
        <v>MASCULINO</v>
      </c>
      <c r="I9" s="59" t="s">
        <v>43</v>
      </c>
      <c r="J9" s="63" t="s">
        <v>124</v>
      </c>
      <c r="K9" s="64">
        <f>IF(TblEmpleados[[#This Row],[Sindicato]]="S",TblEmpleados[[#This Row],[Sueldo]]*1%,0)</f>
        <v>0</v>
      </c>
      <c r="L9" s="65" t="s">
        <v>124</v>
      </c>
      <c r="M9" s="66">
        <f>IF(TblEmpleados[[#This Row],[CorpEmp]]="S",IF(TblEmpleados[[#This Row],[Sueldo]]&lt;=1500000,TblEmpleados[[#This Row],[Sueldo]]*1%,50000),0)</f>
        <v>0</v>
      </c>
      <c r="N9" s="67">
        <v>42384</v>
      </c>
    </row>
    <row r="10" spans="1:14" x14ac:dyDescent="0.25">
      <c r="A10" s="57" t="s">
        <v>125</v>
      </c>
      <c r="B10" s="58" t="s">
        <v>126</v>
      </c>
      <c r="C10" s="59" t="str">
        <f>A10&amp;" " &amp;B10</f>
        <v>Marcela Hincapie Osorio</v>
      </c>
      <c r="D10" s="58" t="s">
        <v>19</v>
      </c>
      <c r="E10" s="60" t="s">
        <v>30</v>
      </c>
      <c r="F10" s="61">
        <f>VLOOKUP(TblEmpleados[[#This Row],[Cargo]],RangoCargosySueldo,2,FALSE)</f>
        <v>800000</v>
      </c>
      <c r="G10" s="57" t="s">
        <v>127</v>
      </c>
      <c r="H10" s="62" t="str">
        <f>IF(TblEmpleados[[#This Row],[Genero]]="M","MASCULINO",IF(TblEmpleados[[#This Row],[Genero]]="F","FEMENINO","**INCORRECTO**"))</f>
        <v>FEMENINO</v>
      </c>
      <c r="I10" s="59" t="s">
        <v>44</v>
      </c>
      <c r="J10" s="63" t="s">
        <v>128</v>
      </c>
      <c r="K10" s="64">
        <f>IF(TblEmpleados[[#This Row],[Sindicato]]="S",TblEmpleados[[#This Row],[Sueldo]]*1%,0)</f>
        <v>8000</v>
      </c>
      <c r="L10" s="65" t="s">
        <v>124</v>
      </c>
      <c r="M10" s="66">
        <f>IF(TblEmpleados[[#This Row],[CorpEmp]]="S",IF(TblEmpleados[[#This Row],[Sueldo]]&lt;=1500000,TblEmpleados[[#This Row],[Sueldo]]*1%,50000),0)</f>
        <v>0</v>
      </c>
      <c r="N10" s="67">
        <v>42037</v>
      </c>
    </row>
    <row r="11" spans="1:14" ht="30" x14ac:dyDescent="0.25">
      <c r="A11" s="57" t="s">
        <v>129</v>
      </c>
      <c r="B11" s="58" t="s">
        <v>130</v>
      </c>
      <c r="C11" s="59" t="str">
        <f>A11&amp;" " &amp;B11</f>
        <v>Andres Carvajal</v>
      </c>
      <c r="D11" s="58" t="s">
        <v>24</v>
      </c>
      <c r="E11" s="60" t="s">
        <v>36</v>
      </c>
      <c r="F11" s="61">
        <f>VLOOKUP(TblEmpleados[[#This Row],[Cargo]],RangoCargosySueldo,2,FALSE)</f>
        <v>800000</v>
      </c>
      <c r="G11" s="57" t="s">
        <v>123</v>
      </c>
      <c r="H11" s="62" t="str">
        <f>IF(TblEmpleados[[#This Row],[Genero]]="M","MASCULINO",IF(TblEmpleados[[#This Row],[Genero]]="F","FEMENINO","**INCORRECTO**"))</f>
        <v>MASCULINO</v>
      </c>
      <c r="I11" s="59" t="s">
        <v>131</v>
      </c>
      <c r="J11" s="63" t="s">
        <v>128</v>
      </c>
      <c r="K11" s="64">
        <f>IF(TblEmpleados[[#This Row],[Sindicato]]="S",TblEmpleados[[#This Row],[Sueldo]]*1%,0)</f>
        <v>8000</v>
      </c>
      <c r="L11" s="65" t="s">
        <v>128</v>
      </c>
      <c r="M11" s="66">
        <f>IF(TblEmpleados[[#This Row],[CorpEmp]]="S",IF(TblEmpleados[[#This Row],[Sueldo]]&lt;=1500000,TblEmpleados[[#This Row],[Sueldo]]*1%,50000),0)</f>
        <v>8000</v>
      </c>
      <c r="N11" s="67">
        <v>40344</v>
      </c>
    </row>
  </sheetData>
  <conditionalFormatting sqref="H1:H1048576">
    <cfRule type="cellIs" dxfId="89" priority="5" operator="equal">
      <formula>"MASCULINO"</formula>
    </cfRule>
    <cfRule type="cellIs" dxfId="88" priority="4" operator="equal">
      <formula>"FEMENINO"</formula>
    </cfRule>
  </conditionalFormatting>
  <conditionalFormatting sqref="F2:F11">
    <cfRule type="dataBar" priority="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{0541BBB7-AF66-4839-9E35-FC3F11135BFB}</x14:id>
        </ext>
      </extLst>
    </cfRule>
  </conditionalFormatting>
  <dataValidations count="3">
    <dataValidation type="list" allowBlank="1" showInputMessage="1" showErrorMessage="1" sqref="D2:D11">
      <formula1>RangoCiudades</formula1>
    </dataValidation>
    <dataValidation type="list" allowBlank="1" showInputMessage="1" showErrorMessage="1" sqref="E2:E11">
      <formula1>RangoCargos</formula1>
    </dataValidation>
    <dataValidation type="list" allowBlank="1" showInputMessage="1" showErrorMessage="1" sqref="I2:I11">
      <formula1>RangoDependencias</formula1>
    </dataValidation>
  </dataValidations>
  <pageMargins left="0.7" right="0.7" top="0.75" bottom="0.75" header="0.3" footer="0.3"/>
  <pageSetup orientation="portrait" horizontalDpi="4294967294" verticalDpi="0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541BBB7-AF66-4839-9E35-FC3F11135BF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F2:F11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E15"/>
  <sheetViews>
    <sheetView topLeftCell="A2" zoomScale="140" zoomScaleNormal="140" workbookViewId="0">
      <selection activeCell="C5" sqref="C5:E9"/>
    </sheetView>
  </sheetViews>
  <sheetFormatPr baseColWidth="10" defaultRowHeight="15" x14ac:dyDescent="0.25"/>
  <cols>
    <col min="3" max="3" width="19.7109375" customWidth="1"/>
    <col min="4" max="4" width="24.5703125" customWidth="1"/>
  </cols>
  <sheetData>
    <row r="2" spans="3:5" ht="15" customHeight="1" x14ac:dyDescent="0.25">
      <c r="C2" s="51" t="s">
        <v>75</v>
      </c>
      <c r="D2" s="51"/>
      <c r="E2" s="51"/>
    </row>
    <row r="3" spans="3:5" x14ac:dyDescent="0.25">
      <c r="C3" s="51"/>
      <c r="D3" s="51"/>
      <c r="E3" s="51"/>
    </row>
    <row r="4" spans="3:5" x14ac:dyDescent="0.25">
      <c r="C4" s="51"/>
      <c r="D4" s="51"/>
      <c r="E4" s="51"/>
    </row>
    <row r="5" spans="3:5" ht="15" customHeight="1" x14ac:dyDescent="0.25">
      <c r="C5" s="51" t="s">
        <v>76</v>
      </c>
      <c r="D5" s="51"/>
      <c r="E5" s="51"/>
    </row>
    <row r="6" spans="3:5" x14ac:dyDescent="0.25">
      <c r="C6" s="51"/>
      <c r="D6" s="51"/>
      <c r="E6" s="51"/>
    </row>
    <row r="7" spans="3:5" x14ac:dyDescent="0.25">
      <c r="C7" s="51"/>
      <c r="D7" s="51"/>
      <c r="E7" s="51"/>
    </row>
    <row r="8" spans="3:5" x14ac:dyDescent="0.25">
      <c r="C8" s="51"/>
      <c r="D8" s="51"/>
      <c r="E8" s="51"/>
    </row>
    <row r="9" spans="3:5" ht="11.25" customHeight="1" x14ac:dyDescent="0.25">
      <c r="C9" s="51"/>
      <c r="D9" s="51"/>
      <c r="E9" s="51"/>
    </row>
    <row r="11" spans="3:5" x14ac:dyDescent="0.25">
      <c r="C11" s="48" t="s">
        <v>79</v>
      </c>
      <c r="D11" s="48" t="s">
        <v>100</v>
      </c>
    </row>
    <row r="12" spans="3:5" x14ac:dyDescent="0.25">
      <c r="C12" s="22" t="s">
        <v>99</v>
      </c>
      <c r="D12" s="22">
        <v>250</v>
      </c>
    </row>
    <row r="13" spans="3:5" x14ac:dyDescent="0.25">
      <c r="C13" s="22" t="s">
        <v>101</v>
      </c>
      <c r="D13" s="22">
        <v>600</v>
      </c>
    </row>
    <row r="14" spans="3:5" x14ac:dyDescent="0.25">
      <c r="C14" s="22" t="s">
        <v>102</v>
      </c>
      <c r="D14" s="22">
        <v>900</v>
      </c>
    </row>
    <row r="15" spans="3:5" x14ac:dyDescent="0.25">
      <c r="D15" s="18"/>
    </row>
  </sheetData>
  <mergeCells count="2">
    <mergeCell ref="C2:E4"/>
    <mergeCell ref="C5:E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F15"/>
  <sheetViews>
    <sheetView workbookViewId="0">
      <selection activeCell="F9" sqref="F9"/>
    </sheetView>
  </sheetViews>
  <sheetFormatPr baseColWidth="10" defaultRowHeight="15" x14ac:dyDescent="0.25"/>
  <cols>
    <col min="1" max="1" width="19.5703125" customWidth="1"/>
    <col min="2" max="2" width="4.140625" customWidth="1"/>
    <col min="3" max="3" width="22.5703125" customWidth="1"/>
    <col min="4" max="4" width="18" customWidth="1"/>
    <col min="5" max="5" width="5.42578125" customWidth="1"/>
    <col min="6" max="6" width="23" customWidth="1"/>
  </cols>
  <sheetData>
    <row r="1" spans="1:6" x14ac:dyDescent="0.25">
      <c r="A1" s="15" t="s">
        <v>23</v>
      </c>
      <c r="C1" s="15" t="s">
        <v>29</v>
      </c>
      <c r="D1" s="15" t="s">
        <v>39</v>
      </c>
      <c r="F1" s="15" t="s">
        <v>40</v>
      </c>
    </row>
    <row r="2" spans="1:6" x14ac:dyDescent="0.25">
      <c r="A2" s="8" t="s">
        <v>19</v>
      </c>
      <c r="C2" t="s">
        <v>31</v>
      </c>
      <c r="D2" s="17">
        <v>900000</v>
      </c>
      <c r="F2" t="s">
        <v>43</v>
      </c>
    </row>
    <row r="3" spans="1:6" x14ac:dyDescent="0.25">
      <c r="A3" s="16" t="s">
        <v>26</v>
      </c>
      <c r="C3" t="s">
        <v>37</v>
      </c>
      <c r="D3" s="17">
        <v>1800000</v>
      </c>
      <c r="F3" t="s">
        <v>41</v>
      </c>
    </row>
    <row r="4" spans="1:6" x14ac:dyDescent="0.25">
      <c r="A4" s="12" t="s">
        <v>24</v>
      </c>
      <c r="C4" t="s">
        <v>32</v>
      </c>
      <c r="D4" s="17">
        <v>3000000</v>
      </c>
      <c r="F4" t="s">
        <v>42</v>
      </c>
    </row>
    <row r="5" spans="1:6" x14ac:dyDescent="0.25">
      <c r="A5" s="16" t="s">
        <v>28</v>
      </c>
      <c r="C5" t="s">
        <v>35</v>
      </c>
      <c r="D5" s="17">
        <v>2000000</v>
      </c>
      <c r="F5" t="s">
        <v>45</v>
      </c>
    </row>
    <row r="6" spans="1:6" x14ac:dyDescent="0.25">
      <c r="A6" s="13" t="s">
        <v>20</v>
      </c>
      <c r="C6" t="s">
        <v>38</v>
      </c>
      <c r="D6" s="17">
        <v>2000000</v>
      </c>
      <c r="F6" t="s">
        <v>47</v>
      </c>
    </row>
    <row r="7" spans="1:6" x14ac:dyDescent="0.25">
      <c r="A7" s="14" t="s">
        <v>25</v>
      </c>
      <c r="C7" t="s">
        <v>33</v>
      </c>
      <c r="D7" s="17">
        <v>2000000</v>
      </c>
      <c r="F7" t="s">
        <v>46</v>
      </c>
    </row>
    <row r="8" spans="1:6" x14ac:dyDescent="0.25">
      <c r="A8" s="14" t="s">
        <v>27</v>
      </c>
      <c r="C8" t="s">
        <v>34</v>
      </c>
      <c r="D8" s="17">
        <v>700000</v>
      </c>
      <c r="F8" t="s">
        <v>44</v>
      </c>
    </row>
    <row r="9" spans="1:6" x14ac:dyDescent="0.25">
      <c r="A9" s="14" t="s">
        <v>22</v>
      </c>
      <c r="C9" t="s">
        <v>30</v>
      </c>
      <c r="D9" s="17">
        <v>800000</v>
      </c>
      <c r="F9" t="s">
        <v>131</v>
      </c>
    </row>
    <row r="10" spans="1:6" x14ac:dyDescent="0.25">
      <c r="C10" t="s">
        <v>36</v>
      </c>
      <c r="D10" s="17">
        <v>800000</v>
      </c>
    </row>
    <row r="11" spans="1:6" x14ac:dyDescent="0.25">
      <c r="D11" s="17"/>
    </row>
    <row r="12" spans="1:6" x14ac:dyDescent="0.25">
      <c r="D12" s="17"/>
    </row>
    <row r="13" spans="1:6" x14ac:dyDescent="0.25">
      <c r="D13" s="17"/>
    </row>
    <row r="14" spans="1:6" x14ac:dyDescent="0.25">
      <c r="D14" s="17"/>
    </row>
    <row r="15" spans="1:6" x14ac:dyDescent="0.25">
      <c r="D15" s="17"/>
    </row>
  </sheetData>
  <sortState ref="F2:F15">
    <sortCondition ref="F2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2:S37"/>
  <sheetViews>
    <sheetView topLeftCell="P21" zoomScale="130" zoomScaleNormal="130" workbookViewId="0">
      <selection activeCell="Q23" sqref="Q23:S28"/>
    </sheetView>
  </sheetViews>
  <sheetFormatPr baseColWidth="10" defaultRowHeight="15" x14ac:dyDescent="0.25"/>
  <cols>
    <col min="5" max="5" width="2.7109375" customWidth="1"/>
    <col min="8" max="8" width="15.140625" customWidth="1"/>
    <col min="9" max="9" width="13.140625" customWidth="1"/>
    <col min="11" max="11" width="15.85546875" customWidth="1"/>
    <col min="12" max="12" width="17" customWidth="1"/>
    <col min="13" max="13" width="17.5703125" customWidth="1"/>
    <col min="14" max="14" width="15" customWidth="1"/>
    <col min="16" max="16" width="5.42578125" customWidth="1"/>
    <col min="17" max="17" width="14.5703125" customWidth="1"/>
    <col min="18" max="18" width="14.28515625" customWidth="1"/>
    <col min="19" max="19" width="14" customWidth="1"/>
  </cols>
  <sheetData>
    <row r="2" spans="1:9" x14ac:dyDescent="0.25">
      <c r="A2" s="51" t="s">
        <v>64</v>
      </c>
      <c r="B2" s="51"/>
      <c r="C2" s="23" t="s">
        <v>50</v>
      </c>
      <c r="D2" s="23" t="s">
        <v>53</v>
      </c>
      <c r="E2" s="23" t="s">
        <v>49</v>
      </c>
    </row>
    <row r="3" spans="1:9" x14ac:dyDescent="0.25">
      <c r="A3" s="51"/>
      <c r="B3" s="51"/>
      <c r="C3" s="22">
        <v>10</v>
      </c>
      <c r="D3" s="22">
        <v>20</v>
      </c>
      <c r="E3" s="22">
        <f>IF(C3 &gt; D3,C3+D3,IF(C3=D3,500,C3*D3))</f>
        <v>200</v>
      </c>
    </row>
    <row r="4" spans="1:9" x14ac:dyDescent="0.25">
      <c r="A4" s="51"/>
      <c r="B4" s="51"/>
      <c r="C4" s="22">
        <v>30</v>
      </c>
      <c r="D4" s="22">
        <v>20</v>
      </c>
      <c r="E4" s="22">
        <f t="shared" ref="E4:E7" si="0">IF(C4 &gt; D4,C4+D4,IF(C4=D4,500,C4*D4))</f>
        <v>50</v>
      </c>
    </row>
    <row r="5" spans="1:9" x14ac:dyDescent="0.25">
      <c r="A5" s="51"/>
      <c r="B5" s="51"/>
      <c r="C5" s="22">
        <v>5</v>
      </c>
      <c r="D5" s="22">
        <v>5</v>
      </c>
      <c r="E5" s="22">
        <f t="shared" si="0"/>
        <v>500</v>
      </c>
    </row>
    <row r="6" spans="1:9" ht="15" customHeight="1" x14ac:dyDescent="0.25">
      <c r="A6" s="51"/>
      <c r="B6" s="51"/>
      <c r="C6" s="19">
        <v>20</v>
      </c>
      <c r="D6" s="19">
        <v>30</v>
      </c>
      <c r="E6" s="22">
        <f t="shared" si="0"/>
        <v>600</v>
      </c>
    </row>
    <row r="7" spans="1:9" x14ac:dyDescent="0.25">
      <c r="A7" s="51"/>
      <c r="B7" s="51"/>
      <c r="C7" s="19"/>
      <c r="D7" s="19"/>
      <c r="E7" s="22">
        <f t="shared" si="0"/>
        <v>500</v>
      </c>
    </row>
    <row r="13" spans="1:9" ht="15" customHeight="1" x14ac:dyDescent="0.25">
      <c r="C13" s="51" t="s">
        <v>54</v>
      </c>
      <c r="D13" s="51"/>
    </row>
    <row r="14" spans="1:9" x14ac:dyDescent="0.25">
      <c r="C14" s="51"/>
      <c r="D14" s="51"/>
      <c r="F14" s="21" t="s">
        <v>55</v>
      </c>
      <c r="G14" s="21" t="s">
        <v>56</v>
      </c>
      <c r="H14" s="21" t="s">
        <v>57</v>
      </c>
      <c r="I14" s="21" t="s">
        <v>58</v>
      </c>
    </row>
    <row r="15" spans="1:9" x14ac:dyDescent="0.25">
      <c r="C15" s="51"/>
      <c r="D15" s="51"/>
      <c r="F15" s="19" t="s">
        <v>59</v>
      </c>
      <c r="G15" s="19" t="s">
        <v>60</v>
      </c>
      <c r="H15" s="20">
        <v>15000000</v>
      </c>
      <c r="I15" s="20">
        <f>IF(G15="PEREIRA",H15*(1/100),H15*2%)</f>
        <v>150000</v>
      </c>
    </row>
    <row r="16" spans="1:9" x14ac:dyDescent="0.25">
      <c r="C16" s="51"/>
      <c r="D16" s="51"/>
      <c r="F16" s="19" t="s">
        <v>61</v>
      </c>
      <c r="G16" s="19" t="s">
        <v>62</v>
      </c>
      <c r="H16" s="20">
        <v>20000000</v>
      </c>
      <c r="I16" s="20">
        <f t="shared" ref="I16:I18" si="1">IF(G16="PEREIRA",H16*(1/100),H16*2%)</f>
        <v>400000</v>
      </c>
    </row>
    <row r="17" spans="3:19" x14ac:dyDescent="0.25">
      <c r="C17" s="51"/>
      <c r="D17" s="51"/>
      <c r="F17" s="19" t="s">
        <v>63</v>
      </c>
      <c r="G17" s="19" t="s">
        <v>60</v>
      </c>
      <c r="H17" s="20">
        <v>30000000</v>
      </c>
      <c r="I17" s="20">
        <f t="shared" si="1"/>
        <v>300000</v>
      </c>
    </row>
    <row r="18" spans="3:19" x14ac:dyDescent="0.25">
      <c r="C18" s="51"/>
      <c r="D18" s="51"/>
      <c r="F18" s="19"/>
      <c r="G18" s="19"/>
      <c r="H18" s="20"/>
      <c r="I18" s="20">
        <f t="shared" si="1"/>
        <v>0</v>
      </c>
    </row>
    <row r="19" spans="3:19" x14ac:dyDescent="0.25">
      <c r="I19" s="17"/>
    </row>
    <row r="21" spans="3:19" ht="15" customHeight="1" x14ac:dyDescent="0.25">
      <c r="C21" s="51" t="s">
        <v>65</v>
      </c>
      <c r="D21" s="51"/>
    </row>
    <row r="22" spans="3:19" x14ac:dyDescent="0.25">
      <c r="C22" s="51"/>
      <c r="D22" s="51"/>
      <c r="F22" s="21" t="s">
        <v>55</v>
      </c>
      <c r="G22" s="21" t="s">
        <v>56</v>
      </c>
      <c r="H22" s="21" t="s">
        <v>57</v>
      </c>
      <c r="I22" s="21" t="s">
        <v>58</v>
      </c>
      <c r="K22" s="43" t="s">
        <v>78</v>
      </c>
      <c r="L22" s="44" t="s">
        <v>79</v>
      </c>
      <c r="M22" s="44" t="s">
        <v>80</v>
      </c>
      <c r="N22" s="44" t="s">
        <v>81</v>
      </c>
      <c r="O22" s="45" t="s">
        <v>93</v>
      </c>
      <c r="Q22" t="s">
        <v>105</v>
      </c>
      <c r="R22" t="s">
        <v>106</v>
      </c>
      <c r="S22" t="s">
        <v>107</v>
      </c>
    </row>
    <row r="23" spans="3:19" x14ac:dyDescent="0.25">
      <c r="C23" s="51"/>
      <c r="D23" s="51"/>
      <c r="F23" s="19" t="s">
        <v>59</v>
      </c>
      <c r="G23" s="19" t="s">
        <v>66</v>
      </c>
      <c r="H23" s="20">
        <v>15000000</v>
      </c>
      <c r="I23" s="20">
        <f>IF(G23="PEREIRA",H23*(1/100),IF(G23="DOSQUEBRADAS",H23*2%,H23*3%))</f>
        <v>300000</v>
      </c>
      <c r="K23" s="39" t="s">
        <v>60</v>
      </c>
      <c r="L23" s="20">
        <v>500000</v>
      </c>
      <c r="M23" s="19" t="s">
        <v>82</v>
      </c>
      <c r="N23" s="19" t="s">
        <v>83</v>
      </c>
      <c r="O23" s="40">
        <f>IF(TblCiudadesyPoblacion[[#This Row],[POBLACION]]&lt;=250000,250,IF(TblCiudadesyPoblacion[[#This Row],[POBLACION]]&lt;=600000,600,900))</f>
        <v>600</v>
      </c>
      <c r="Q23" t="s">
        <v>108</v>
      </c>
      <c r="R23" s="17">
        <v>20000000</v>
      </c>
      <c r="S23" t="s">
        <v>112</v>
      </c>
    </row>
    <row r="24" spans="3:19" x14ac:dyDescent="0.25">
      <c r="C24" s="51"/>
      <c r="D24" s="51"/>
      <c r="F24" s="19" t="s">
        <v>61</v>
      </c>
      <c r="G24" s="19" t="s">
        <v>62</v>
      </c>
      <c r="H24" s="20">
        <v>20000000</v>
      </c>
      <c r="I24" s="20">
        <f t="shared" ref="I24:I26" si="2">IF(G24="PEREIRA",H24*(1/100),IF(G24="DOSQUEBRADAS",H24*2%,H24*3%))</f>
        <v>600000</v>
      </c>
      <c r="K24" s="39" t="s">
        <v>84</v>
      </c>
      <c r="L24" s="20">
        <v>450000</v>
      </c>
      <c r="M24" s="19" t="s">
        <v>85</v>
      </c>
      <c r="N24" s="19" t="s">
        <v>86</v>
      </c>
      <c r="O24" s="40">
        <f>IF(TblCiudadesyPoblacion[[#This Row],[POBLACION]]&lt;=250000,250,IF(TblCiudadesyPoblacion[[#This Row],[POBLACION]]&lt;=600000,600,900))</f>
        <v>600</v>
      </c>
      <c r="Q24" t="s">
        <v>109</v>
      </c>
      <c r="R24" s="17">
        <v>30000000</v>
      </c>
      <c r="S24" t="s">
        <v>113</v>
      </c>
    </row>
    <row r="25" spans="3:19" x14ac:dyDescent="0.25">
      <c r="C25" s="51"/>
      <c r="D25" s="51"/>
      <c r="F25" s="19" t="s">
        <v>63</v>
      </c>
      <c r="G25" s="19" t="s">
        <v>60</v>
      </c>
      <c r="H25" s="20">
        <v>30000000</v>
      </c>
      <c r="I25" s="20">
        <f t="shared" si="2"/>
        <v>300000</v>
      </c>
      <c r="K25" s="39" t="s">
        <v>87</v>
      </c>
      <c r="L25" s="20">
        <v>1200000</v>
      </c>
      <c r="M25" s="19" t="s">
        <v>88</v>
      </c>
      <c r="N25" s="19" t="s">
        <v>89</v>
      </c>
      <c r="O25" s="40">
        <f>IF(TblCiudadesyPoblacion[[#This Row],[POBLACION]]&lt;=250000,250,IF(TblCiudadesyPoblacion[[#This Row],[POBLACION]]&lt;=600000,600,900))</f>
        <v>900</v>
      </c>
      <c r="Q25" t="s">
        <v>110</v>
      </c>
      <c r="R25" s="17">
        <v>20000000</v>
      </c>
      <c r="S25" t="s">
        <v>114</v>
      </c>
    </row>
    <row r="26" spans="3:19" x14ac:dyDescent="0.25">
      <c r="C26" s="51"/>
      <c r="D26" s="51"/>
      <c r="F26" s="19"/>
      <c r="G26" s="19"/>
      <c r="H26" s="20"/>
      <c r="I26" s="20">
        <f t="shared" si="2"/>
        <v>0</v>
      </c>
      <c r="K26" s="39" t="s">
        <v>66</v>
      </c>
      <c r="L26" s="20">
        <v>250000</v>
      </c>
      <c r="M26" s="19" t="s">
        <v>90</v>
      </c>
      <c r="N26" s="19" t="s">
        <v>83</v>
      </c>
      <c r="O26" s="40">
        <f>IF(TblCiudadesyPoblacion[[#This Row],[POBLACION]]&lt;=250000,250,IF(TblCiudadesyPoblacion[[#This Row],[POBLACION]]&lt;=600000,600,900))</f>
        <v>250</v>
      </c>
      <c r="Q26" t="s">
        <v>108</v>
      </c>
      <c r="R26" s="17">
        <v>30000000</v>
      </c>
      <c r="S26" t="s">
        <v>112</v>
      </c>
    </row>
    <row r="27" spans="3:19" x14ac:dyDescent="0.25">
      <c r="C27" s="51"/>
      <c r="D27" s="51"/>
      <c r="K27" s="39" t="s">
        <v>91</v>
      </c>
      <c r="L27" s="20">
        <v>8000000</v>
      </c>
      <c r="M27" s="19" t="s">
        <v>92</v>
      </c>
      <c r="N27" s="19" t="s">
        <v>86</v>
      </c>
      <c r="O27" s="40">
        <f>IF(TblCiudadesyPoblacion[[#This Row],[POBLACION]]&lt;=250000,250,IF(TblCiudadesyPoblacion[[#This Row],[POBLACION]]&lt;=600000,600,900))</f>
        <v>900</v>
      </c>
      <c r="Q27" t="s">
        <v>111</v>
      </c>
      <c r="R27" s="17">
        <v>50000000</v>
      </c>
      <c r="S27" t="s">
        <v>114</v>
      </c>
    </row>
    <row r="28" spans="3:19" x14ac:dyDescent="0.25">
      <c r="C28" s="51"/>
      <c r="D28" s="51"/>
      <c r="K28" s="34"/>
      <c r="L28" s="41"/>
      <c r="M28" s="42"/>
      <c r="N28" s="42"/>
      <c r="O28" s="35"/>
      <c r="Q28" t="s">
        <v>110</v>
      </c>
      <c r="R28" s="17">
        <v>40000000</v>
      </c>
      <c r="S28" t="s">
        <v>114</v>
      </c>
    </row>
    <row r="29" spans="3:19" x14ac:dyDescent="0.25">
      <c r="C29" s="51"/>
      <c r="D29" s="51"/>
    </row>
    <row r="30" spans="3:19" x14ac:dyDescent="0.25">
      <c r="C30" s="51"/>
      <c r="D30" s="51"/>
    </row>
    <row r="32" spans="3:19" x14ac:dyDescent="0.25">
      <c r="Q32" s="51" t="s">
        <v>115</v>
      </c>
      <c r="R32" s="51"/>
      <c r="S32">
        <f>COUNTIF(TblVehiculos[CATEGORIA],"TAXI")</f>
        <v>3</v>
      </c>
    </row>
    <row r="33" spans="17:19" x14ac:dyDescent="0.25">
      <c r="Q33" s="51" t="s">
        <v>116</v>
      </c>
      <c r="R33" s="51"/>
      <c r="S33">
        <f>COUNTIF(TblVehiculos[CATEGORIA],"AUTOMOVIL")</f>
        <v>2</v>
      </c>
    </row>
    <row r="34" spans="17:19" ht="12" customHeight="1" x14ac:dyDescent="0.25">
      <c r="Q34" s="51" t="s">
        <v>117</v>
      </c>
      <c r="R34" s="51"/>
      <c r="S34" s="52">
        <f>SUMIF(TblVehiculos[MARCA],"FORD",TblVehiculos[PRECIO])</f>
        <v>60000000</v>
      </c>
    </row>
    <row r="35" spans="17:19" x14ac:dyDescent="0.25">
      <c r="Q35" s="51"/>
      <c r="R35" s="51"/>
      <c r="S35" s="52"/>
    </row>
    <row r="36" spans="17:19" ht="15" customHeight="1" x14ac:dyDescent="0.25">
      <c r="Q36" s="51" t="s">
        <v>118</v>
      </c>
      <c r="R36" s="51"/>
      <c r="S36" s="52">
        <f>SUMIF(TblVehiculos[MARCA],"CHEVROLET",TblVehiculos[PRECIO])</f>
        <v>50000000</v>
      </c>
    </row>
    <row r="37" spans="17:19" x14ac:dyDescent="0.25">
      <c r="Q37" s="51"/>
      <c r="R37" s="51"/>
      <c r="S37" s="52"/>
    </row>
  </sheetData>
  <mergeCells count="9">
    <mergeCell ref="A2:B7"/>
    <mergeCell ref="C13:D18"/>
    <mergeCell ref="Q32:R32"/>
    <mergeCell ref="Q33:R33"/>
    <mergeCell ref="Q34:R35"/>
    <mergeCell ref="S34:S35"/>
    <mergeCell ref="Q36:R37"/>
    <mergeCell ref="S36:S37"/>
    <mergeCell ref="C21:D30"/>
  </mergeCells>
  <pageMargins left="0.7" right="0.7" top="0.75" bottom="0.75" header="0.3" footer="0.3"/>
  <pageSetup orientation="portrait" horizontalDpi="4294967294" verticalDpi="0" r:id="rId1"/>
  <tableParts count="2">
    <tablePart r:id="rId2"/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topLeftCell="D1" workbookViewId="0">
      <selection activeCell="I20" sqref="I20"/>
    </sheetView>
  </sheetViews>
  <sheetFormatPr baseColWidth="10" defaultRowHeight="15" x14ac:dyDescent="0.25"/>
  <cols>
    <col min="1" max="1" width="21.7109375" customWidth="1"/>
    <col min="2" max="2" width="22.42578125" bestFit="1" customWidth="1"/>
    <col min="3" max="3" width="12" customWidth="1"/>
    <col min="4" max="5" width="12.5703125" bestFit="1" customWidth="1"/>
  </cols>
  <sheetData>
    <row r="1" spans="1:4" x14ac:dyDescent="0.25">
      <c r="A1" s="78" t="s">
        <v>18</v>
      </c>
      <c r="B1" t="s">
        <v>150</v>
      </c>
    </row>
    <row r="3" spans="1:4" x14ac:dyDescent="0.25">
      <c r="A3" s="78" t="s">
        <v>156</v>
      </c>
      <c r="B3" s="78" t="s">
        <v>152</v>
      </c>
    </row>
    <row r="4" spans="1:4" x14ac:dyDescent="0.25">
      <c r="A4" s="78" t="s">
        <v>147</v>
      </c>
      <c r="B4" t="s">
        <v>154</v>
      </c>
      <c r="C4" t="s">
        <v>155</v>
      </c>
      <c r="D4" t="s">
        <v>148</v>
      </c>
    </row>
    <row r="5" spans="1:4" x14ac:dyDescent="0.25">
      <c r="A5" s="79" t="s">
        <v>43</v>
      </c>
      <c r="B5" s="80"/>
      <c r="C5" s="80">
        <v>2</v>
      </c>
      <c r="D5" s="80">
        <v>2</v>
      </c>
    </row>
    <row r="6" spans="1:4" x14ac:dyDescent="0.25">
      <c r="A6" s="79" t="s">
        <v>41</v>
      </c>
      <c r="B6" s="80">
        <v>2</v>
      </c>
      <c r="C6" s="80"/>
      <c r="D6" s="80">
        <v>2</v>
      </c>
    </row>
    <row r="7" spans="1:4" x14ac:dyDescent="0.25">
      <c r="A7" s="79" t="s">
        <v>47</v>
      </c>
      <c r="B7" s="80"/>
      <c r="C7" s="80">
        <v>1</v>
      </c>
      <c r="D7" s="80">
        <v>1</v>
      </c>
    </row>
    <row r="8" spans="1:4" x14ac:dyDescent="0.25">
      <c r="A8" s="79" t="s">
        <v>46</v>
      </c>
      <c r="B8" s="80"/>
      <c r="C8" s="80">
        <v>2</v>
      </c>
      <c r="D8" s="80">
        <v>2</v>
      </c>
    </row>
    <row r="9" spans="1:4" x14ac:dyDescent="0.25">
      <c r="A9" s="79" t="s">
        <v>131</v>
      </c>
      <c r="B9" s="80"/>
      <c r="C9" s="80">
        <v>1</v>
      </c>
      <c r="D9" s="80">
        <v>1</v>
      </c>
    </row>
    <row r="10" spans="1:4" x14ac:dyDescent="0.25">
      <c r="A10" s="79" t="s">
        <v>44</v>
      </c>
      <c r="B10" s="80">
        <v>2</v>
      </c>
      <c r="C10" s="80"/>
      <c r="D10" s="80">
        <v>2</v>
      </c>
    </row>
    <row r="11" spans="1:4" x14ac:dyDescent="0.25">
      <c r="A11" s="79" t="s">
        <v>148</v>
      </c>
      <c r="B11" s="80">
        <v>4</v>
      </c>
      <c r="C11" s="80">
        <v>6</v>
      </c>
      <c r="D11" s="80">
        <v>10</v>
      </c>
    </row>
  </sheetData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D26"/>
  <sheetViews>
    <sheetView topLeftCell="A12" zoomScale="140" zoomScaleNormal="140" workbookViewId="0">
      <selection activeCell="E22" sqref="E22"/>
    </sheetView>
  </sheetViews>
  <sheetFormatPr baseColWidth="10" defaultRowHeight="15" x14ac:dyDescent="0.25"/>
  <cols>
    <col min="1" max="1" width="29" customWidth="1"/>
    <col min="2" max="2" width="22.28515625" customWidth="1"/>
  </cols>
  <sheetData>
    <row r="1" spans="1:4" x14ac:dyDescent="0.25">
      <c r="A1" s="46" t="s">
        <v>94</v>
      </c>
      <c r="B1" s="47" t="s">
        <v>66</v>
      </c>
    </row>
    <row r="2" spans="1:4" x14ac:dyDescent="0.25">
      <c r="A2" s="46" t="s">
        <v>95</v>
      </c>
      <c r="B2" s="20">
        <f>VLOOKUP($B$1,TblCiudadesyPoblacion[],2,FALSE)</f>
        <v>250000</v>
      </c>
    </row>
    <row r="3" spans="1:4" x14ac:dyDescent="0.25">
      <c r="A3" s="46" t="s">
        <v>96</v>
      </c>
      <c r="B3" s="20" t="str">
        <f>VLOOKUP($B$1,TblCiudadesyPoblacion[],3,FALSE)</f>
        <v>CAFÉ, FLORES</v>
      </c>
    </row>
    <row r="4" spans="1:4" x14ac:dyDescent="0.25">
      <c r="A4" s="46" t="s">
        <v>97</v>
      </c>
      <c r="B4" s="20" t="str">
        <f>VLOOKUP($B$1,TblCiudadesyPoblacion[],4,FALSE)</f>
        <v>TEMPLADO</v>
      </c>
    </row>
    <row r="5" spans="1:4" x14ac:dyDescent="0.25">
      <c r="A5" s="46" t="s">
        <v>98</v>
      </c>
      <c r="B5" s="20">
        <f>VLOOKUP($B$1,TblCiudadesyPoblacion[],5,FALSE)</f>
        <v>250</v>
      </c>
    </row>
    <row r="6" spans="1:4" x14ac:dyDescent="0.25">
      <c r="A6" s="19"/>
      <c r="B6" s="20"/>
    </row>
    <row r="7" spans="1:4" x14ac:dyDescent="0.25">
      <c r="D7" s="54"/>
    </row>
    <row r="8" spans="1:4" x14ac:dyDescent="0.25">
      <c r="A8" s="55"/>
      <c r="B8" s="56" t="s">
        <v>120</v>
      </c>
      <c r="C8" s="55" t="s">
        <v>119</v>
      </c>
      <c r="D8" s="54"/>
    </row>
    <row r="9" spans="1:4" ht="30.75" customHeight="1" x14ac:dyDescent="0.25">
      <c r="A9" s="53" t="s">
        <v>103</v>
      </c>
      <c r="B9" s="22">
        <f>COUNTIF(TblEmpleados[Sindicato],"S")</f>
        <v>7</v>
      </c>
      <c r="C9" s="20">
        <f>SUMIF(TblEmpleados[Sindicato],"S",TblEmpleados[AporteSindic])</f>
        <v>91000</v>
      </c>
      <c r="D9" s="54"/>
    </row>
    <row r="10" spans="1:4" ht="30" x14ac:dyDescent="0.25">
      <c r="A10" s="53" t="s">
        <v>104</v>
      </c>
      <c r="B10" s="22">
        <f>COUNTIF(TblEmpleados[CorpEmp],"S")</f>
        <v>7</v>
      </c>
      <c r="C10" s="20">
        <f>SUMIF(TblEmpleados[CorpEmp],"S",TblEmpleados[AporteCorpEmp])</f>
        <v>183000</v>
      </c>
      <c r="D10" s="54"/>
    </row>
    <row r="11" spans="1:4" x14ac:dyDescent="0.25">
      <c r="D11" s="54"/>
    </row>
    <row r="12" spans="1:4" x14ac:dyDescent="0.25">
      <c r="A12" s="68" t="s">
        <v>132</v>
      </c>
      <c r="B12" s="68"/>
      <c r="C12" s="68"/>
    </row>
    <row r="13" spans="1:4" x14ac:dyDescent="0.25">
      <c r="A13" s="85" t="s">
        <v>133</v>
      </c>
      <c r="B13" s="85"/>
      <c r="C13" s="85"/>
    </row>
    <row r="14" spans="1:4" x14ac:dyDescent="0.25">
      <c r="A14" s="85" t="s">
        <v>134</v>
      </c>
      <c r="B14" s="85"/>
      <c r="C14" s="85"/>
    </row>
    <row r="15" spans="1:4" x14ac:dyDescent="0.25">
      <c r="A15" s="85" t="s">
        <v>135</v>
      </c>
      <c r="B15" s="85"/>
      <c r="C15" s="85"/>
    </row>
    <row r="16" spans="1:4" x14ac:dyDescent="0.25">
      <c r="A16" s="85" t="s">
        <v>136</v>
      </c>
      <c r="B16" s="85"/>
      <c r="C16" s="85"/>
    </row>
    <row r="17" spans="1:3" x14ac:dyDescent="0.25">
      <c r="A17" s="69" t="s">
        <v>137</v>
      </c>
      <c r="B17" s="69"/>
      <c r="C17" s="69"/>
    </row>
    <row r="18" spans="1:3" x14ac:dyDescent="0.25">
      <c r="A18" s="69" t="s">
        <v>138</v>
      </c>
      <c r="B18" s="69"/>
      <c r="C18" s="69"/>
    </row>
    <row r="19" spans="1:3" x14ac:dyDescent="0.25">
      <c r="A19" s="69" t="s">
        <v>139</v>
      </c>
      <c r="B19" s="69"/>
      <c r="C19" s="69"/>
    </row>
    <row r="20" spans="1:3" x14ac:dyDescent="0.25">
      <c r="A20" s="69" t="s">
        <v>140</v>
      </c>
      <c r="B20" s="69"/>
      <c r="C20" s="69"/>
    </row>
    <row r="21" spans="1:3" x14ac:dyDescent="0.25">
      <c r="A21" s="69" t="s">
        <v>141</v>
      </c>
      <c r="B21" s="69"/>
      <c r="C21" s="69"/>
    </row>
    <row r="22" spans="1:3" ht="15" customHeight="1" x14ac:dyDescent="0.25">
      <c r="A22" s="69" t="s">
        <v>142</v>
      </c>
      <c r="B22" s="69"/>
      <c r="C22" s="69"/>
    </row>
    <row r="23" spans="1:3" x14ac:dyDescent="0.25">
      <c r="A23" s="70" t="s">
        <v>143</v>
      </c>
      <c r="B23" s="70"/>
      <c r="C23" s="70"/>
    </row>
    <row r="24" spans="1:3" x14ac:dyDescent="0.25">
      <c r="A24" s="70" t="s">
        <v>144</v>
      </c>
      <c r="B24" s="70"/>
      <c r="C24" s="70"/>
    </row>
    <row r="25" spans="1:3" x14ac:dyDescent="0.25">
      <c r="A25" s="70" t="s">
        <v>145</v>
      </c>
      <c r="B25" s="70"/>
      <c r="C25" s="70"/>
    </row>
    <row r="26" spans="1:3" x14ac:dyDescent="0.25">
      <c r="A26" s="70" t="s">
        <v>146</v>
      </c>
      <c r="B26" s="70"/>
      <c r="C26" s="70"/>
    </row>
  </sheetData>
  <mergeCells count="15">
    <mergeCell ref="A24:C24"/>
    <mergeCell ref="A25:C25"/>
    <mergeCell ref="A26:C26"/>
    <mergeCell ref="A18:C18"/>
    <mergeCell ref="A19:C19"/>
    <mergeCell ref="A20:C20"/>
    <mergeCell ref="A21:C21"/>
    <mergeCell ref="A22:C22"/>
    <mergeCell ref="A23:C23"/>
    <mergeCell ref="A12:C12"/>
    <mergeCell ref="A13:C13"/>
    <mergeCell ref="A14:C14"/>
    <mergeCell ref="A15:C15"/>
    <mergeCell ref="A16:C16"/>
    <mergeCell ref="A17:C17"/>
  </mergeCells>
  <conditionalFormatting sqref="B4">
    <cfRule type="cellIs" dxfId="60" priority="4" operator="equal">
      <formula>"TEMPLADO"</formula>
    </cfRule>
    <cfRule type="cellIs" dxfId="59" priority="3" operator="equal">
      <formula>"CALIENTE"</formula>
    </cfRule>
    <cfRule type="cellIs" dxfId="58" priority="2" operator="equal">
      <formula>"FRIO"</formula>
    </cfRule>
  </conditionalFormatting>
  <conditionalFormatting sqref="B2">
    <cfRule type="cellIs" dxfId="57" priority="1" operator="lessThan">
      <formula>500000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4</vt:i4>
      </vt:variant>
    </vt:vector>
  </HeadingPairs>
  <TitlesOfParts>
    <vt:vector size="13" baseType="lpstr">
      <vt:lpstr>GrafDin EmpleadosxCiudad</vt:lpstr>
      <vt:lpstr>GrafDinam Cargos x Emp</vt:lpstr>
      <vt:lpstr>Hoja4</vt:lpstr>
      <vt:lpstr>DatosEmpleado</vt:lpstr>
      <vt:lpstr>Reglas de negocio</vt:lpstr>
      <vt:lpstr>Rangos</vt:lpstr>
      <vt:lpstr>Pruebas</vt:lpstr>
      <vt:lpstr>GrafDinan Emp x DepxGenero</vt:lpstr>
      <vt:lpstr>Consultas</vt:lpstr>
      <vt:lpstr>RangoCargos</vt:lpstr>
      <vt:lpstr>RangoCargosySueldo</vt:lpstr>
      <vt:lpstr>RangoCiudades</vt:lpstr>
      <vt:lpstr>RangoDependencias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UTP</dc:creator>
  <cp:lastModifiedBy>UTP</cp:lastModifiedBy>
  <dcterms:created xsi:type="dcterms:W3CDTF">2016-02-03T12:34:42Z</dcterms:created>
  <dcterms:modified xsi:type="dcterms:W3CDTF">2016-02-24T12:51:54Z</dcterms:modified>
</cp:coreProperties>
</file>