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2240" windowHeight="7485" activeTab="1"/>
  </bookViews>
  <sheets>
    <sheet name="TD X ESTADO CIVIL" sheetId="4" r:id="rId1"/>
    <sheet name="Hoja2" sheetId="5" r:id="rId2"/>
    <sheet name="DATOS" sheetId="1" r:id="rId3"/>
    <sheet name="tablas" sheetId="2" r:id="rId4"/>
    <sheet name="Hoja3" sheetId="3" r:id="rId5"/>
  </sheets>
  <definedNames>
    <definedName name="CARGOS">tablas!$I$2:$I$11</definedName>
    <definedName name="CARGOYSUELDO">tablas!$I$2:$J$8</definedName>
    <definedName name="CIUDADES">tablas!$B$2:$B$12</definedName>
    <definedName name="CIUDADYDEPTO">tablas!$B$2:$D$10</definedName>
    <definedName name="DEPARTAMENTOS">tablas!$C$2:$C$12</definedName>
    <definedName name="ESTADOCIVIL">tablas!$G$2:$G$8</definedName>
    <definedName name="OCUPACIONES">tablas!$E$2:$E$12</definedName>
  </definedNames>
  <calcPr calcId="145621"/>
  <pivotCaches>
    <pivotCache cacheId="15" r:id="rId6"/>
  </pivotCaches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E3" i="3"/>
  <c r="E4" i="3"/>
  <c r="E5" i="3"/>
  <c r="E6" i="3"/>
  <c r="E7" i="3"/>
  <c r="E8" i="3"/>
  <c r="E9" i="3"/>
  <c r="E10" i="3"/>
  <c r="E11" i="3"/>
  <c r="D3" i="3"/>
  <c r="D4" i="3"/>
  <c r="D5" i="3"/>
  <c r="D6" i="3"/>
  <c r="D7" i="3"/>
  <c r="D8" i="3"/>
  <c r="D9" i="3"/>
  <c r="D10" i="3"/>
  <c r="D11" i="3"/>
  <c r="Q2" i="1"/>
  <c r="S2" i="1" s="1"/>
  <c r="Q3" i="1"/>
  <c r="S3" i="1" s="1"/>
  <c r="Q4" i="1"/>
  <c r="S4" i="1" s="1"/>
  <c r="Q5" i="1"/>
  <c r="S5" i="1" s="1"/>
  <c r="Q6" i="1"/>
  <c r="S6" i="1" s="1"/>
  <c r="Q7" i="1"/>
  <c r="S7" i="1" s="1"/>
  <c r="Q8" i="1"/>
  <c r="S8" i="1" s="1"/>
  <c r="Q9" i="1"/>
  <c r="S9" i="1" s="1"/>
  <c r="Q10" i="1"/>
  <c r="S10" i="1" s="1"/>
  <c r="U3" i="1" l="1"/>
  <c r="U4" i="1"/>
  <c r="U6" i="1"/>
  <c r="U7" i="1"/>
  <c r="U9" i="1"/>
  <c r="U10" i="1"/>
  <c r="P2" i="1"/>
  <c r="P3" i="1"/>
  <c r="P4" i="1"/>
  <c r="P5" i="1"/>
  <c r="P6" i="1"/>
  <c r="P7" i="1"/>
  <c r="P8" i="1"/>
  <c r="P9" i="1"/>
  <c r="P10" i="1"/>
  <c r="H2" i="1"/>
  <c r="H3" i="1"/>
  <c r="H4" i="1"/>
  <c r="H5" i="1"/>
  <c r="H6" i="1"/>
  <c r="H7" i="1"/>
  <c r="H8" i="1"/>
  <c r="H9" i="1"/>
  <c r="H10" i="1"/>
  <c r="G2" i="1"/>
  <c r="G3" i="1"/>
  <c r="G4" i="1"/>
  <c r="G5" i="1"/>
  <c r="G6" i="1"/>
  <c r="G7" i="1"/>
  <c r="G8" i="1"/>
  <c r="G9" i="1"/>
  <c r="G10" i="1"/>
  <c r="W2" i="1"/>
  <c r="W3" i="1"/>
  <c r="W4" i="1"/>
  <c r="W5" i="1"/>
  <c r="W6" i="1"/>
  <c r="W7" i="1"/>
  <c r="W8" i="1"/>
  <c r="W9" i="1"/>
  <c r="W10" i="1"/>
  <c r="X3" i="1" l="1"/>
  <c r="X4" i="1"/>
  <c r="X6" i="1"/>
  <c r="X7" i="1"/>
  <c r="X9" i="1"/>
  <c r="X10" i="1"/>
  <c r="E2" i="1"/>
  <c r="E3" i="1"/>
  <c r="E4" i="1"/>
  <c r="E5" i="1"/>
  <c r="E6" i="1"/>
  <c r="E7" i="1"/>
  <c r="E8" i="1"/>
  <c r="E9" i="1"/>
  <c r="E10" i="1"/>
  <c r="X2" i="1" l="1"/>
  <c r="U2" i="1"/>
  <c r="U5" i="1"/>
  <c r="X5" i="1"/>
  <c r="X8" i="1"/>
  <c r="U8" i="1"/>
  <c r="L2" i="1"/>
  <c r="L3" i="1"/>
  <c r="L4" i="1"/>
  <c r="L5" i="1"/>
  <c r="L6" i="1"/>
  <c r="L7" i="1"/>
  <c r="L8" i="1"/>
  <c r="L9" i="1"/>
  <c r="L10" i="1"/>
  <c r="K3" i="1"/>
  <c r="M3" i="1" s="1"/>
  <c r="K4" i="1"/>
  <c r="M4" i="1" s="1"/>
  <c r="K5" i="1"/>
  <c r="M5" i="1" s="1"/>
  <c r="K6" i="1"/>
  <c r="M6" i="1" s="1"/>
  <c r="K7" i="1"/>
  <c r="M7" i="1" s="1"/>
  <c r="K8" i="1"/>
  <c r="M8" i="1" s="1"/>
  <c r="K9" i="1"/>
  <c r="M9" i="1" s="1"/>
  <c r="K2" i="1"/>
  <c r="M2" i="1" s="1"/>
  <c r="K10" i="1"/>
  <c r="M10" i="1" s="1"/>
  <c r="Y7" i="1" l="1"/>
  <c r="Y10" i="1"/>
  <c r="Y6" i="1"/>
  <c r="Y9" i="1"/>
  <c r="Y8" i="1"/>
  <c r="Y4" i="1"/>
  <c r="Y3" i="1"/>
  <c r="Y5" i="1"/>
  <c r="Y2" i="1"/>
  <c r="Y11" i="1" s="1"/>
</calcChain>
</file>

<file path=xl/sharedStrings.xml><?xml version="1.0" encoding="utf-8"?>
<sst xmlns="http://schemas.openxmlformats.org/spreadsheetml/2006/main" count="162" uniqueCount="97">
  <si>
    <t>CODIGO</t>
  </si>
  <si>
    <t>NOMBRES</t>
  </si>
  <si>
    <t>APELLIDOS</t>
  </si>
  <si>
    <t>NOMAPE</t>
  </si>
  <si>
    <t>CIUDAD</t>
  </si>
  <si>
    <t>NomApeCiud</t>
  </si>
  <si>
    <t>PROFESION</t>
  </si>
  <si>
    <t>GENERO</t>
  </si>
  <si>
    <t>ESTADO CIVIL</t>
  </si>
  <si>
    <t>Juan Carlos</t>
  </si>
  <si>
    <t>Osorio Londoño</t>
  </si>
  <si>
    <t>Pereira</t>
  </si>
  <si>
    <t>Estudiante</t>
  </si>
  <si>
    <t>M</t>
  </si>
  <si>
    <t>Adriana</t>
  </si>
  <si>
    <t>Arias Molina</t>
  </si>
  <si>
    <t>Armenia</t>
  </si>
  <si>
    <t>F</t>
  </si>
  <si>
    <t>SOLTERO(A)</t>
  </si>
  <si>
    <t>CASADO(A)</t>
  </si>
  <si>
    <t>Pedro</t>
  </si>
  <si>
    <t>Perez Prado</t>
  </si>
  <si>
    <t>Dosquebradas</t>
  </si>
  <si>
    <t>Martha Lucia</t>
  </si>
  <si>
    <t>Gonzalez Arcila</t>
  </si>
  <si>
    <t>Orlando</t>
  </si>
  <si>
    <t>Castaño Linares</t>
  </si>
  <si>
    <t>Medico</t>
  </si>
  <si>
    <t>VIUDO(A)</t>
  </si>
  <si>
    <t>Julian Andres</t>
  </si>
  <si>
    <t>Martinez Giraldo</t>
  </si>
  <si>
    <t>NomApeProfesion</t>
  </si>
  <si>
    <t>NomGenero</t>
  </si>
  <si>
    <t>PEREIRA</t>
  </si>
  <si>
    <t>P</t>
  </si>
  <si>
    <t>AuxT</t>
  </si>
  <si>
    <t>Bonificacion</t>
  </si>
  <si>
    <t>f</t>
  </si>
  <si>
    <t>DEPTO</t>
  </si>
  <si>
    <t>ARMENIA</t>
  </si>
  <si>
    <t>MANIZALES</t>
  </si>
  <si>
    <t>CARTAGO</t>
  </si>
  <si>
    <t>LA VIRGINIA</t>
  </si>
  <si>
    <t>SANTA ROSA</t>
  </si>
  <si>
    <t>QUINDIO</t>
  </si>
  <si>
    <t>RISARALDA</t>
  </si>
  <si>
    <t>CALDAS</t>
  </si>
  <si>
    <t>VALLE</t>
  </si>
  <si>
    <t>OCUPACIONES</t>
  </si>
  <si>
    <t>Abogado</t>
  </si>
  <si>
    <t>Tecnologo</t>
  </si>
  <si>
    <t>Ingeniero</t>
  </si>
  <si>
    <t>Piloto</t>
  </si>
  <si>
    <t>Ama de Casa</t>
  </si>
  <si>
    <t>DIVORCIADO(A)</t>
  </si>
  <si>
    <t>UNION LIBRE</t>
  </si>
  <si>
    <t>Ana Maria</t>
  </si>
  <si>
    <t>Londoño</t>
  </si>
  <si>
    <t>Felipe</t>
  </si>
  <si>
    <t>Garcia Loaiza</t>
  </si>
  <si>
    <t>m</t>
  </si>
  <si>
    <t>IBCO</t>
  </si>
  <si>
    <t>DT</t>
  </si>
  <si>
    <t>SUELDOMES</t>
  </si>
  <si>
    <t>RET</t>
  </si>
  <si>
    <t>TOTAL</t>
  </si>
  <si>
    <t>DPTO</t>
  </si>
  <si>
    <t>DOSQUEBRADAS</t>
  </si>
  <si>
    <t>CALI</t>
  </si>
  <si>
    <t>Constantes</t>
  </si>
  <si>
    <t>Corp. Emp</t>
  </si>
  <si>
    <t>Sindicato</t>
  </si>
  <si>
    <t>CorpEmpleados</t>
  </si>
  <si>
    <t>AporteCorpEmp</t>
  </si>
  <si>
    <t>s</t>
  </si>
  <si>
    <t>AporteSindicato</t>
  </si>
  <si>
    <t>Retencion</t>
  </si>
  <si>
    <t>CARGO</t>
  </si>
  <si>
    <t>SUELDO</t>
  </si>
  <si>
    <t>SECRETARIA</t>
  </si>
  <si>
    <t>GERENTE</t>
  </si>
  <si>
    <t>JEFE DE SECCION</t>
  </si>
  <si>
    <t>VIGILANTE</t>
  </si>
  <si>
    <t>AUXILIAR ADMIN</t>
  </si>
  <si>
    <t>Columna1</t>
  </si>
  <si>
    <t>POBLACION</t>
  </si>
  <si>
    <t>VENTAS</t>
  </si>
  <si>
    <t>Etiquetas de fila</t>
  </si>
  <si>
    <t>(en blanco)</t>
  </si>
  <si>
    <t>Total general</t>
  </si>
  <si>
    <t>Suma de TOTAL</t>
  </si>
  <si>
    <t>TOTAL PAGADO</t>
  </si>
  <si>
    <t>PERSONAS</t>
  </si>
  <si>
    <t>FEMENINO</t>
  </si>
  <si>
    <t>MASCULINO</t>
  </si>
  <si>
    <t>NO VALIDO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</si>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</sst>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NumberFormat="1"/>
    <xf numFmtId="3" fontId="0" fillId="0" borderId="0" xfId="0" applyNumberFormat="1"/>
    <xf numFmtId="0" fontId="2" fillId="2" borderId="0" xfId="0" applyFont="1" applyFill="1"/>
    <xf numFmtId="164" fontId="0" fillId="0" borderId="0" xfId="1" applyNumberFormat="1" applyFont="1"/>
    <xf numFmtId="37" fontId="0" fillId="0" borderId="0" xfId="1" applyNumberFormat="1" applyFont="1"/>
    <xf numFmtId="0" fontId="0" fillId="3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3" borderId="1" xfId="0" applyNumberFormat="1" applyFill="1" applyBorder="1" applyAlignment="1">
      <alignment horizontal="center"/>
    </xf>
    <xf numFmtId="164" fontId="0" fillId="0" borderId="0" xfId="0" applyNumberFormat="1"/>
    <xf numFmtId="164" fontId="0" fillId="3" borderId="1" xfId="1" applyNumberFormat="1" applyFont="1" applyFill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2" fillId="4" borderId="1" xfId="0" applyFont="1" applyFill="1" applyBorder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37">
    <dxf>
      <numFmt numFmtId="164" formatCode="_(* #,##0_);_(* \(#,##0\);_(* &quot;-&quot;??_);_(@_)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5" formatCode="#,##0_);\(#,##0\)"/>
    </dxf>
    <dxf>
      <numFmt numFmtId="0" formatCode="General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_(* #,##0_);_(* \(#,##0\);_(* &quot;-&quot;??_);_(@_)"/>
    </dxf>
    <dxf>
      <numFmt numFmtId="0" formatCode="General"/>
    </dxf>
    <dxf>
      <numFmt numFmtId="0" formatCode="General"/>
    </dxf>
    <dxf>
      <numFmt numFmtId="0" formatCode="General"/>
    </dxf>
    <dxf>
      <font>
        <color rgb="FFFF000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8" tint="0.59996337778862885"/>
        </patternFill>
      </fill>
    </dxf>
    <dxf>
      <numFmt numFmtId="5" formatCode="#,##0_);\(#,##0\)"/>
    </dxf>
    <dxf>
      <numFmt numFmtId="164" formatCode="_(* #,##0_);_(* \(#,##0\);_(* &quot;-&quot;??_);_(@_)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tp" refreshedDate="41338.578871412035" createdVersion="4" refreshedVersion="4" minRefreshableVersion="3" recordCount="9">
  <cacheSource type="worksheet">
    <worksheetSource name="Tabla1"/>
  </cacheSource>
  <cacheFields count="24">
    <cacheField name="CODIGO" numFmtId="0">
      <sharedItems containsString="0" containsBlank="1" containsNumber="1" containsInteger="1" minValue="100" maxValue="107"/>
    </cacheField>
    <cacheField name="NOMBRES" numFmtId="0">
      <sharedItems containsBlank="1"/>
    </cacheField>
    <cacheField name="APELLIDOS" numFmtId="0">
      <sharedItems containsBlank="1"/>
    </cacheField>
    <cacheField name="NOMAPE" numFmtId="0">
      <sharedItems/>
    </cacheField>
    <cacheField name="CIUDAD" numFmtId="0">
      <sharedItems containsBlank="1" count="7">
        <s v="MANIZALES"/>
        <s v="Armenia"/>
        <s v="Dosquebradas"/>
        <s v="PEREIRA"/>
        <s v="CARTAGO"/>
        <s v="LA VIRGINIA"/>
        <m/>
      </sharedItems>
    </cacheField>
    <cacheField name="DPTO" numFmtId="0">
      <sharedItems/>
    </cacheField>
    <cacheField name="NomApeCiud" numFmtId="0">
      <sharedItems/>
    </cacheField>
    <cacheField name="PROFESION" numFmtId="0">
      <sharedItems containsBlank="1"/>
    </cacheField>
    <cacheField name="GENERO" numFmtId="0">
      <sharedItems containsBlank="1"/>
    </cacheField>
    <cacheField name="NomGenero" numFmtId="0">
      <sharedItems count="4">
        <s v="FEMENINO"/>
        <s v="MASCULINO"/>
        <s v="NO VALIDO"/>
        <s v=""/>
      </sharedItems>
    </cacheField>
    <cacheField name="AuxT" numFmtId="3">
      <sharedItems containsMixedTypes="1" containsNumber="1" containsInteger="1" minValue="0" maxValue="30000"/>
    </cacheField>
    <cacheField name="Bonificacion" numFmtId="0">
      <sharedItems containsSemiMixedTypes="0" containsString="0" containsNumber="1" containsInteger="1" minValue="0" maxValue="20000"/>
    </cacheField>
    <cacheField name="ESTADO CIVIL" numFmtId="0">
      <sharedItems containsBlank="1" count="4">
        <s v="SOLTERO(A)"/>
        <s v="CASADO(A)"/>
        <s v="VIUDO(A)"/>
        <m/>
      </sharedItems>
    </cacheField>
    <cacheField name="CARGO" numFmtId="0">
      <sharedItems containsBlank="1"/>
    </cacheField>
    <cacheField name="NomApeProfesion" numFmtId="0">
      <sharedItems/>
    </cacheField>
    <cacheField name="IBCO" numFmtId="37">
      <sharedItems containsMixedTypes="1" containsNumber="1" containsInteger="1" minValue="900000" maxValue="3000000"/>
    </cacheField>
    <cacheField name="DT" numFmtId="0">
      <sharedItems containsString="0" containsBlank="1" containsNumber="1" containsInteger="1" minValue="15" maxValue="30"/>
    </cacheField>
    <cacheField name="SUELDOMES" numFmtId="164">
      <sharedItems containsMixedTypes="1" containsNumber="1" containsInteger="1" minValue="450000" maxValue="3000000"/>
    </cacheField>
    <cacheField name="CorpEmpleados" numFmtId="164">
      <sharedItems containsBlank="1"/>
    </cacheField>
    <cacheField name="AporteCorpEmp" numFmtId="164">
      <sharedItems containsSemiMixedTypes="0" containsString="0" containsNumber="1" containsInteger="1" minValue="0" maxValue="30000"/>
    </cacheField>
    <cacheField name="Sindicato" numFmtId="164">
      <sharedItems containsBlank="1"/>
    </cacheField>
    <cacheField name="AporteSindicato" numFmtId="164">
      <sharedItems containsSemiMixedTypes="0" containsString="0" containsNumber="1" containsInteger="1" minValue="0" maxValue="5000"/>
    </cacheField>
    <cacheField name="RET" numFmtId="3">
      <sharedItems containsMixedTypes="1" containsNumber="1" containsInteger="1" minValue="4500" maxValue="60000"/>
    </cacheField>
    <cacheField name="TOTAL" numFmtId="164">
      <sharedItems containsMixedTypes="1" containsNumber="1" containsInteger="1" minValue="456500" maxValue="296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n v="100"/>
    <s v="Juan Carlos"/>
    <s v="Osorio Londoño"/>
    <s v="Juan Carlos Osorio Londoño"/>
    <x v="0"/>
    <s v="CALDAS"/>
    <s v="Juan Carlos Osorio Londoño (MANIZALES)"/>
    <s v="Estudiante"/>
    <s v="f"/>
    <x v="0"/>
    <n v="20000"/>
    <n v="10000"/>
    <x v="0"/>
    <s v="JEFE DE SECCION"/>
    <s v="Juan Carlos Osorio Londoño   (Estudiante)"/>
    <n v="1500000"/>
    <n v="30"/>
    <n v="1500000"/>
    <s v="s"/>
    <n v="30000"/>
    <s v="s"/>
    <n v="5000"/>
    <n v="30000"/>
    <n v="1465000"/>
  </r>
  <r>
    <n v="101"/>
    <s v="Adriana"/>
    <s v="Arias Molina"/>
    <s v="Adriana Arias Molina"/>
    <x v="1"/>
    <s v="QUINDIO"/>
    <s v="Adriana Arias Molina (Armenia)"/>
    <s v="Abogado"/>
    <s v="f"/>
    <x v="0"/>
    <n v="30000"/>
    <n v="10000"/>
    <x v="1"/>
    <s v="JEFE DE SECCION"/>
    <s v="Adriana Arias Molina   (Abogado)"/>
    <n v="1500000"/>
    <n v="15"/>
    <n v="750000"/>
    <m/>
    <n v="0"/>
    <s v="s"/>
    <n v="5000"/>
    <n v="7500"/>
    <n v="777500"/>
  </r>
  <r>
    <n v="102"/>
    <s v="Pedro"/>
    <s v="Perez Prado"/>
    <s v="Pedro Perez Prado"/>
    <x v="2"/>
    <s v="RISARALDA"/>
    <s v="Pedro Perez Prado (Dosquebradas)"/>
    <s v="Estudiante"/>
    <s v="M"/>
    <x v="1"/>
    <n v="20000"/>
    <n v="0"/>
    <x v="0"/>
    <s v="AUXILIAR ADMIN"/>
    <s v="Pedro Perez Prado   (Estudiante)"/>
    <n v="900000"/>
    <n v="18"/>
    <n v="540000"/>
    <m/>
    <n v="0"/>
    <s v="s"/>
    <n v="5000"/>
    <n v="5400"/>
    <n v="549600"/>
  </r>
  <r>
    <n v="103"/>
    <s v="Martha Lucia"/>
    <s v="Gonzalez Arcila"/>
    <s v="Martha Lucia Gonzalez Arcila"/>
    <x v="3"/>
    <s v="RISARALDA"/>
    <s v="Martha Lucia Gonzalez Arcila (PEREIRA)"/>
    <s v="Estudiante"/>
    <s v="f"/>
    <x v="0"/>
    <n v="0"/>
    <n v="20000"/>
    <x v="1"/>
    <s v="AUXILIAR ADMIN"/>
    <s v="Martha Lucia Gonzalez Arcila   (Estudiante)"/>
    <n v="900000"/>
    <n v="15"/>
    <n v="450000"/>
    <s v="s"/>
    <n v="9000"/>
    <m/>
    <n v="0"/>
    <n v="4500"/>
    <n v="456500"/>
  </r>
  <r>
    <n v="104"/>
    <s v="Orlando"/>
    <s v="Castaño Linares"/>
    <s v="Orlando Castaño Linares"/>
    <x v="3"/>
    <s v="RISARALDA"/>
    <s v="Orlando Castaño Linares (Pereira)"/>
    <s v="Medico"/>
    <s v="P"/>
    <x v="2"/>
    <n v="0"/>
    <n v="0"/>
    <x v="2"/>
    <s v="JEFE DE SECCION"/>
    <s v="Orlando Castaño Linares   (Medico)"/>
    <n v="1500000"/>
    <n v="22"/>
    <n v="1100000"/>
    <m/>
    <n v="0"/>
    <m/>
    <n v="0"/>
    <n v="22000"/>
    <n v="1078000"/>
  </r>
  <r>
    <n v="105"/>
    <s v="Julian Andres"/>
    <s v="Martinez Giraldo"/>
    <s v="Julian Andres Martinez Giraldo"/>
    <x v="4"/>
    <s v="VALLE"/>
    <s v="Julian Andres Martinez Giraldo (CARTAGO)"/>
    <s v="Estudiante"/>
    <s v="M"/>
    <x v="1"/>
    <n v="20000"/>
    <n v="0"/>
    <x v="0"/>
    <s v="AUXILIAR ADMIN"/>
    <s v="Julian Andres Martinez Giraldo   (Estudiante)"/>
    <n v="900000"/>
    <n v="15"/>
    <n v="450000"/>
    <m/>
    <n v="0"/>
    <s v="s"/>
    <n v="5000"/>
    <n v="4500"/>
    <n v="460500"/>
  </r>
  <r>
    <n v="106"/>
    <s v="Ana Maria"/>
    <s v="Londoño"/>
    <s v="Ana Maria Londoño"/>
    <x v="5"/>
    <s v="RISARALDA"/>
    <s v="Ana Maria Londoño (LA VIRGINIA)"/>
    <s v="Estudiante"/>
    <s v="f"/>
    <x v="0"/>
    <n v="20000"/>
    <n v="10000"/>
    <x v="0"/>
    <s v="AUXILIAR ADMIN"/>
    <s v="Ana Maria Londoño   (Estudiante)"/>
    <n v="900000"/>
    <n v="28"/>
    <n v="840000"/>
    <s v="s"/>
    <n v="16800"/>
    <s v="s"/>
    <n v="5000"/>
    <n v="16800"/>
    <n v="831400"/>
  </r>
  <r>
    <n v="107"/>
    <s v="Felipe"/>
    <s v="Garcia Loaiza"/>
    <s v="Felipe Garcia Loaiza"/>
    <x v="4"/>
    <s v="VALLE"/>
    <s v="Felipe Garcia Loaiza (CARTAGO)"/>
    <s v="Abogado"/>
    <s v="M"/>
    <x v="1"/>
    <n v="20000"/>
    <n v="0"/>
    <x v="1"/>
    <s v="GERENTE"/>
    <s v="Felipe Garcia Loaiza   (Abogado)"/>
    <n v="3000000"/>
    <n v="30"/>
    <n v="3000000"/>
    <m/>
    <n v="0"/>
    <m/>
    <n v="0"/>
    <n v="60000"/>
    <n v="2960000"/>
  </r>
  <r>
    <m/>
    <m/>
    <m/>
    <s v=" "/>
    <x v="6"/>
    <s v=""/>
    <s v=""/>
    <m/>
    <m/>
    <x v="3"/>
    <s v=""/>
    <n v="0"/>
    <x v="3"/>
    <m/>
    <s v=""/>
    <s v=""/>
    <m/>
    <s v=""/>
    <m/>
    <n v="0"/>
    <m/>
    <n v="0"/>
    <e v="#VALUE!"/>
    <e v="#VALUE!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5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ESTADO CIVIL">
  <location ref="A3:C8" firstHeaderRow="0" firstDataRow="1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64" showAll="0"/>
    <pivotField showAll="0"/>
    <pivotField dataField="1"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TOTAL PAGADO" fld="23" baseField="12" baseItem="0" numFmtId="3"/>
    <dataField name="PERSONAS" fld="1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15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F12" firstHeaderRow="1" firstDataRow="2" firstDataCol="1"/>
  <pivotFields count="24">
    <pivotField showAll="0"/>
    <pivotField showAll="0"/>
    <pivotField showAll="0"/>
    <pivotField showAll="0"/>
    <pivotField axis="axisRow" showAll="0">
      <items count="8">
        <item x="1"/>
        <item x="4"/>
        <item x="2"/>
        <item x="5"/>
        <item x="0"/>
        <item x="3"/>
        <item x="6"/>
        <item t="default"/>
      </items>
    </pivotField>
    <pivotField showAll="0"/>
    <pivotField showAll="0"/>
    <pivotField showAll="0"/>
    <pivotField showAll="0"/>
    <pivotField axis="axisCol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64" showAll="0"/>
    <pivotField showAll="0"/>
    <pivotField dataField="1" showAll="0"/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9"/>
  </colFields>
  <colItems count="5">
    <i>
      <x/>
    </i>
    <i>
      <x v="1"/>
    </i>
    <i>
      <x v="2"/>
    </i>
    <i>
      <x v="3"/>
    </i>
    <i t="grand">
      <x/>
    </i>
  </colItems>
  <dataFields count="1">
    <dataField name="Suma de TOTAL" fld="23" baseField="4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B1:Y11" totalsRowCount="1">
  <autoFilter ref="B1:Y10"/>
  <tableColumns count="24">
    <tableColumn id="1" name="CODIGO"/>
    <tableColumn id="2" name="NOMBRES"/>
    <tableColumn id="3" name="APELLIDOS"/>
    <tableColumn id="4" name="NOMAPE" dataDxfId="36" totalsRowDxfId="15">
      <calculatedColumnFormula>CONCATENATE(Tabla1[[#This Row],[NOMBRES]]," ",Tabla1[[#This Row],[APELLIDOS]])</calculatedColumnFormula>
    </tableColumn>
    <tableColumn id="5" name="CIUDAD"/>
    <tableColumn id="19" name="DPTO" dataDxfId="35" totalsRowDxfId="14">
      <calculatedColumnFormula>IF(Tabla1[[#This Row],[CIUDAD]]="","",VLOOKUP(Tabla1[[#This Row],[CIUDAD]],CIUDADYDEPTO,2,FALSE))</calculatedColumnFormula>
    </tableColumn>
    <tableColumn id="6" name="NomApeCiud" dataDxfId="34" totalsRowDxfId="13">
      <calculatedColumnFormula>IF(Tabla1[[#This Row],[NOMBRES]]="","",CONCATENATE(Tabla1[[#This Row],[NOMBRES]]," ",Tabla1[[#This Row],[APELLIDOS]]," (",Tabla1[[#This Row],[CIUDAD]],")"))</calculatedColumnFormula>
    </tableColumn>
    <tableColumn id="7" name="PROFESION"/>
    <tableColumn id="8" name="GENERO"/>
    <tableColumn id="11" name="NomGenero" dataDxfId="33" totalsRowDxfId="12">
      <calculatedColumnFormula>IF(Tabla1[[#This Row],[GENERO]]="M","MASCULINO",IF(Tabla1[[#This Row],[GENERO]]="F","FEMENINO",IF(Tabla1[[#This Row],[GENERO]]="","","NO VALIDO")))</calculatedColumnFormula>
    </tableColumn>
    <tableColumn id="12" name="AuxT" dataDxfId="32" totalsRowDxfId="11">
      <calculatedColumnFormula>IF(Tabla1[[#This Row],[CIUDAD]]="PEREIRA",0,IF(Tabla1[[#This Row],[CIUDAD]]="ARMENIA",30000,IF(Tabla1[[#This Row],[CIUDAD]]="","",20000)))</calculatedColumnFormula>
    </tableColumn>
    <tableColumn id="13" name="Bonificacion" dataDxfId="31" totalsRowDxfId="10">
      <calculatedColumnFormula>IF(Tabla1[[#This Row],[NomGenero]]="femenino",IF(Tabla1[[#This Row],[CIUDAD]]="PEREIRA",20000,10000),0)</calculatedColumnFormula>
    </tableColumn>
    <tableColumn id="9" name="ESTADO CIVIL"/>
    <tableColumn id="24" name="CARGO"/>
    <tableColumn id="10" name="NomApeProfesion" dataDxfId="30" totalsRowDxfId="9">
      <calculatedColumnFormula>IF(Tabla1[[#This Row],[NOMBRES]]="","",Tabla1[[#This Row],[NOMBRES]]&amp;" "&amp; Tabla1[[#This Row],[APELLIDOS]]&amp;"   ("&amp;Tabla1[[#This Row],[PROFESION]]&amp;")")</calculatedColumnFormula>
    </tableColumn>
    <tableColumn id="14" name="IBCO" dataDxfId="22" totalsRowDxfId="8" dataCellStyle="Millares">
      <calculatedColumnFormula>IF(Tabla1[[#This Row],[CARGO]]="","",VLOOKUP(Tabla1[[#This Row],[CARGO]],CARGOYSUELDO,2,FALSE))</calculatedColumnFormula>
    </tableColumn>
    <tableColumn id="15" name="DT" dataDxfId="29" totalsRowDxfId="7"/>
    <tableColumn id="16" name="SUELDOMES" dataDxfId="16" totalsRowDxfId="6" dataCellStyle="Millares">
      <calculatedColumnFormula>IF(Tabla1[[#This Row],[IBCO]]="","",(Tabla1[[#This Row],[IBCO]]/30)*Tabla1[[#This Row],[DT]])</calculatedColumnFormula>
    </tableColumn>
    <tableColumn id="20" name="CorpEmpleados" dataDxfId="28" totalsRowDxfId="5" dataCellStyle="Millares"/>
    <tableColumn id="21" name="AporteCorpEmp" dataDxfId="27" totalsRowDxfId="4" dataCellStyle="Millares">
      <calculatedColumnFormula>IF(Tabla1[[#This Row],[CorpEmpleados]]="S",Tabla1[[#This Row],[SUELDOMES]]*$A$3,0)</calculatedColumnFormula>
    </tableColumn>
    <tableColumn id="22" name="Sindicato" dataDxfId="26" totalsRowDxfId="3" dataCellStyle="Millares"/>
    <tableColumn id="23" name="AporteSindicato" dataDxfId="25" totalsRowDxfId="2" dataCellStyle="Millares">
      <calculatedColumnFormula>IF(Tabla1[[#This Row],[Sindicato]]="s",5000,0)</calculatedColumnFormula>
    </tableColumn>
    <tableColumn id="17" name="RET" dataDxfId="24" totalsRowDxfId="1">
      <calculatedColumnFormula>IF(Tabla1[[#This Row],[SUELDOMES]]&lt;=$A$8,$A$9*Tabla1[[#This Row],[SUELDOMES]],IF(Tabla1[[#This Row],[SUELDOMES]]&lt;=$A$10,$A$11*Tabla1[[#This Row],[SUELDOMES]],$A$12*Tabla1[[#This Row],[SUELDOMES]]))</calculatedColumnFormula>
    </tableColumn>
    <tableColumn id="18" name="TOTAL" totalsRowFunction="sum" dataDxfId="23" totalsRowDxfId="0">
      <calculatedColumnFormula>Tabla1[[#This Row],[AuxT]]+Tabla1[[#This Row],[Bonificacion]]+Tabla1[[#This Row],[SUELDOMES]]-Tabla1[[#This Row],[RET]]-Tabla1[[#This Row],[AporteSindicato]]-Tabla1[[#This Row],[AporteCorpEmp]]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2:F11" totalsRowShown="0">
  <autoFilter ref="B2:F11"/>
  <tableColumns count="5">
    <tableColumn id="1" name="Columna1"/>
    <tableColumn id="2" name="CIUDAD"/>
    <tableColumn id="3" name="DEPTO" dataDxfId="19">
      <calculatedColumnFormula>IF(Tabla2[[#This Row],[CIUDAD]]="","",VLOOKUP(Tabla2[[#This Row],[CIUDAD]],CIUDADYDEPTO,2,FALSE))</calculatedColumnFormula>
    </tableColumn>
    <tableColumn id="4" name="POBLACION" dataDxfId="18">
      <calculatedColumnFormula>IF(Tabla2[[#This Row],[CIUDAD]]="","",VLOOKUP(Tabla2[[#This Row],[CIUDAD]],CIUDADYDEPTO,3,FALSE))</calculatedColumnFormula>
    </tableColumn>
    <tableColumn id="5" name="VENTAS" dataDxfId="17">
      <calculatedColumnFormula>IF(Tabla2[[#This Row],[POBLACION]]="","",Tabla2[[#This Row],[POBLACION]]*0.5%)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topLeftCell="A2" workbookViewId="0">
      <selection activeCell="A7" sqref="A4:A7"/>
      <pivotSelection pane="bottomRight" showHeader="1" axis="axisRow" activeRow="6" previousRow="6" click="1" r:id="rId1">
        <pivotArea dataOnly="0" labelOnly="1" fieldPosition="0">
          <references count="1">
            <reference field="12" count="0"/>
          </references>
        </pivotArea>
      </pivotSelection>
    </sheetView>
  </sheetViews>
  <sheetFormatPr baseColWidth="10" defaultRowHeight="15" x14ac:dyDescent="0.25"/>
  <cols>
    <col min="1" max="1" width="15.140625" customWidth="1"/>
    <col min="2" max="2" width="14.85546875" customWidth="1"/>
    <col min="3" max="3" width="10.42578125" customWidth="1"/>
  </cols>
  <sheetData>
    <row r="3" spans="1:3" x14ac:dyDescent="0.25">
      <c r="A3" s="15" t="s">
        <v>8</v>
      </c>
      <c r="B3" t="s">
        <v>91</v>
      </c>
      <c r="C3" t="s">
        <v>92</v>
      </c>
    </row>
    <row r="4" spans="1:3" x14ac:dyDescent="0.25">
      <c r="A4" s="16" t="s">
        <v>19</v>
      </c>
      <c r="B4" s="2">
        <v>4194000</v>
      </c>
      <c r="C4" s="1">
        <v>3</v>
      </c>
    </row>
    <row r="5" spans="1:3" x14ac:dyDescent="0.25">
      <c r="A5" s="16" t="s">
        <v>18</v>
      </c>
      <c r="B5" s="2">
        <v>3306500</v>
      </c>
      <c r="C5" s="1">
        <v>4</v>
      </c>
    </row>
    <row r="6" spans="1:3" x14ac:dyDescent="0.25">
      <c r="A6" s="16" t="s">
        <v>28</v>
      </c>
      <c r="B6" s="2">
        <v>1078000</v>
      </c>
      <c r="C6" s="1">
        <v>1</v>
      </c>
    </row>
    <row r="7" spans="1:3" x14ac:dyDescent="0.25">
      <c r="A7" s="16" t="s">
        <v>88</v>
      </c>
      <c r="B7" s="2" t="e">
        <v>#VALUE!</v>
      </c>
      <c r="C7" s="1"/>
    </row>
    <row r="8" spans="1:3" x14ac:dyDescent="0.25">
      <c r="A8" s="16" t="s">
        <v>89</v>
      </c>
      <c r="B8" s="2" t="e">
        <v>#VALUE!</v>
      </c>
      <c r="C8" s="1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tabSelected="1" workbookViewId="0">
      <selection activeCell="A14" sqref="A14"/>
    </sheetView>
  </sheetViews>
  <sheetFormatPr baseColWidth="10" defaultRowHeight="15" x14ac:dyDescent="0.25"/>
  <cols>
    <col min="1" max="1" width="17.5703125" bestFit="1" customWidth="1"/>
    <col min="2" max="2" width="22.42578125" customWidth="1"/>
    <col min="3" max="3" width="10.7109375" customWidth="1"/>
    <col min="4" max="4" width="12" bestFit="1" customWidth="1"/>
    <col min="5" max="5" width="11" customWidth="1"/>
    <col min="6" max="6" width="12.5703125" bestFit="1" customWidth="1"/>
  </cols>
  <sheetData>
    <row r="3" spans="1:6" x14ac:dyDescent="0.25">
      <c r="A3" s="15" t="s">
        <v>90</v>
      </c>
      <c r="B3" s="15" t="s">
        <v>96</v>
      </c>
    </row>
    <row r="4" spans="1:6" x14ac:dyDescent="0.25">
      <c r="A4" s="15" t="s">
        <v>87</v>
      </c>
      <c r="C4" t="s">
        <v>93</v>
      </c>
      <c r="D4" t="s">
        <v>94</v>
      </c>
      <c r="E4" t="s">
        <v>95</v>
      </c>
      <c r="F4" t="s">
        <v>89</v>
      </c>
    </row>
    <row r="5" spans="1:6" x14ac:dyDescent="0.25">
      <c r="A5" s="16" t="s">
        <v>16</v>
      </c>
      <c r="B5" s="2"/>
      <c r="C5" s="2">
        <v>777500</v>
      </c>
      <c r="D5" s="2"/>
      <c r="E5" s="2"/>
      <c r="F5" s="2">
        <v>777500</v>
      </c>
    </row>
    <row r="6" spans="1:6" x14ac:dyDescent="0.25">
      <c r="A6" s="16" t="s">
        <v>41</v>
      </c>
      <c r="B6" s="2"/>
      <c r="C6" s="2"/>
      <c r="D6" s="2">
        <v>3420500</v>
      </c>
      <c r="E6" s="2"/>
      <c r="F6" s="2">
        <v>3420500</v>
      </c>
    </row>
    <row r="7" spans="1:6" x14ac:dyDescent="0.25">
      <c r="A7" s="16" t="s">
        <v>22</v>
      </c>
      <c r="B7" s="2"/>
      <c r="C7" s="2"/>
      <c r="D7" s="2">
        <v>549600</v>
      </c>
      <c r="E7" s="2"/>
      <c r="F7" s="2">
        <v>549600</v>
      </c>
    </row>
    <row r="8" spans="1:6" x14ac:dyDescent="0.25">
      <c r="A8" s="16" t="s">
        <v>42</v>
      </c>
      <c r="B8" s="2"/>
      <c r="C8" s="2">
        <v>831400</v>
      </c>
      <c r="D8" s="2"/>
      <c r="E8" s="2"/>
      <c r="F8" s="2">
        <v>831400</v>
      </c>
    </row>
    <row r="9" spans="1:6" x14ac:dyDescent="0.25">
      <c r="A9" s="16" t="s">
        <v>40</v>
      </c>
      <c r="B9" s="2"/>
      <c r="C9" s="2">
        <v>1465000</v>
      </c>
      <c r="D9" s="2"/>
      <c r="E9" s="2"/>
      <c r="F9" s="2">
        <v>1465000</v>
      </c>
    </row>
    <row r="10" spans="1:6" x14ac:dyDescent="0.25">
      <c r="A10" s="16" t="s">
        <v>33</v>
      </c>
      <c r="B10" s="2"/>
      <c r="C10" s="2">
        <v>456500</v>
      </c>
      <c r="D10" s="2"/>
      <c r="E10" s="2">
        <v>1078000</v>
      </c>
      <c r="F10" s="2">
        <v>1534500</v>
      </c>
    </row>
    <row r="11" spans="1:6" x14ac:dyDescent="0.25">
      <c r="A11" s="16" t="s">
        <v>88</v>
      </c>
      <c r="B11" s="2" t="e">
        <v>#VALUE!</v>
      </c>
      <c r="C11" s="2"/>
      <c r="D11" s="2"/>
      <c r="E11" s="2"/>
      <c r="F11" s="2" t="e">
        <v>#VALUE!</v>
      </c>
    </row>
    <row r="12" spans="1:6" x14ac:dyDescent="0.25">
      <c r="A12" s="16" t="s">
        <v>89</v>
      </c>
      <c r="B12" s="2" t="e">
        <v>#VALUE!</v>
      </c>
      <c r="C12" s="2">
        <v>3530400</v>
      </c>
      <c r="D12" s="2">
        <v>3970100</v>
      </c>
      <c r="E12" s="2">
        <v>1078000</v>
      </c>
      <c r="F12" s="2" t="e"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Y12"/>
  <sheetViews>
    <sheetView topLeftCell="N1" zoomScale="160" zoomScaleNormal="160" workbookViewId="0">
      <pane ySplit="915" topLeftCell="A2" activePane="bottomLeft"/>
      <selection activeCell="N5" sqref="N5"/>
      <selection pane="bottomLeft" activeCell="O8" sqref="O8"/>
    </sheetView>
  </sheetViews>
  <sheetFormatPr baseColWidth="10" defaultRowHeight="15" x14ac:dyDescent="0.25"/>
  <cols>
    <col min="1" max="1" width="13.42578125" style="8" bestFit="1" customWidth="1"/>
    <col min="2" max="2" width="13.28515625" customWidth="1"/>
    <col min="3" max="3" width="17.28515625" customWidth="1"/>
    <col min="4" max="4" width="15" bestFit="1" customWidth="1"/>
    <col min="5" max="5" width="26.5703125" customWidth="1"/>
    <col min="6" max="7" width="18.140625" customWidth="1"/>
    <col min="8" max="8" width="33.28515625" customWidth="1"/>
    <col min="9" max="9" width="17.7109375" customWidth="1"/>
    <col min="11" max="11" width="17" customWidth="1"/>
    <col min="12" max="12" width="17.28515625" style="2" customWidth="1"/>
    <col min="13" max="13" width="15.28515625" customWidth="1"/>
    <col min="14" max="15" width="17.42578125" customWidth="1"/>
    <col min="16" max="16" width="4.85546875" customWidth="1"/>
    <col min="17" max="17" width="14.28515625" style="4" customWidth="1"/>
    <col min="19" max="19" width="14.140625" bestFit="1" customWidth="1"/>
    <col min="20" max="20" width="16.7109375" customWidth="1"/>
    <col min="21" max="23" width="16.7109375" style="2" customWidth="1"/>
    <col min="24" max="24" width="13.42578125" bestFit="1" customWidth="1"/>
  </cols>
  <sheetData>
    <row r="1" spans="1:25" x14ac:dyDescent="0.25">
      <c r="A1" s="6" t="s">
        <v>69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66</v>
      </c>
      <c r="H1" t="s">
        <v>5</v>
      </c>
      <c r="I1" t="s">
        <v>6</v>
      </c>
      <c r="J1" t="s">
        <v>7</v>
      </c>
      <c r="K1" t="s">
        <v>32</v>
      </c>
      <c r="L1" s="2" t="s">
        <v>35</v>
      </c>
      <c r="M1" t="s">
        <v>36</v>
      </c>
      <c r="N1" t="s">
        <v>8</v>
      </c>
      <c r="O1" t="s">
        <v>77</v>
      </c>
      <c r="P1" t="s">
        <v>31</v>
      </c>
      <c r="Q1" s="4" t="s">
        <v>61</v>
      </c>
      <c r="R1" t="s">
        <v>62</v>
      </c>
      <c r="S1" t="s">
        <v>63</v>
      </c>
      <c r="T1" t="s">
        <v>72</v>
      </c>
      <c r="U1" t="s">
        <v>73</v>
      </c>
      <c r="V1" t="s">
        <v>71</v>
      </c>
      <c r="W1" t="s">
        <v>75</v>
      </c>
      <c r="X1" s="2" t="s">
        <v>64</v>
      </c>
      <c r="Y1" t="s">
        <v>65</v>
      </c>
    </row>
    <row r="2" spans="1:25" x14ac:dyDescent="0.25">
      <c r="A2" s="6" t="s">
        <v>70</v>
      </c>
      <c r="B2">
        <v>100</v>
      </c>
      <c r="C2" t="s">
        <v>9</v>
      </c>
      <c r="D2" t="s">
        <v>10</v>
      </c>
      <c r="E2" t="str">
        <f>CONCATENATE(Tabla1[[#This Row],[NOMBRES]]," ",Tabla1[[#This Row],[APELLIDOS]])</f>
        <v>Juan Carlos Osorio Londoño</v>
      </c>
      <c r="F2" t="s">
        <v>40</v>
      </c>
      <c r="G2" t="str">
        <f>IF(Tabla1[[#This Row],[CIUDAD]]="","",VLOOKUP(Tabla1[[#This Row],[CIUDAD]],CIUDADYDEPTO,2,FALSE))</f>
        <v>CALDAS</v>
      </c>
      <c r="H2" t="str">
        <f>IF(Tabla1[[#This Row],[NOMBRES]]="","",CONCATENATE(Tabla1[[#This Row],[NOMBRES]]," ",Tabla1[[#This Row],[APELLIDOS]]," (",Tabla1[[#This Row],[CIUDAD]],")"))</f>
        <v>Juan Carlos Osorio Londoño (MANIZALES)</v>
      </c>
      <c r="I2" t="s">
        <v>12</v>
      </c>
      <c r="J2" t="s">
        <v>37</v>
      </c>
      <c r="K2" t="str">
        <f>IF(Tabla1[[#This Row],[GENERO]]="M","MASCULINO",IF(Tabla1[[#This Row],[GENERO]]="F","FEMENINO",IF(Tabla1[[#This Row],[GENERO]]="","","NO VALIDO")))</f>
        <v>FEMENINO</v>
      </c>
      <c r="L2" s="2">
        <f>IF(Tabla1[[#This Row],[CIUDAD]]="PEREIRA",0,IF(Tabla1[[#This Row],[CIUDAD]]="ARMENIA",30000,IF(Tabla1[[#This Row],[CIUDAD]]="","",20000)))</f>
        <v>20000</v>
      </c>
      <c r="M2">
        <f>IF(Tabla1[[#This Row],[NomGenero]]="femenino",IF(Tabla1[[#This Row],[CIUDAD]]="PEREIRA",20000,10000),0)</f>
        <v>10000</v>
      </c>
      <c r="N2" t="s">
        <v>18</v>
      </c>
      <c r="O2" t="s">
        <v>81</v>
      </c>
      <c r="P2" t="str">
        <f>IF(Tabla1[[#This Row],[NOMBRES]]="","",Tabla1[[#This Row],[NOMBRES]]&amp;" "&amp; Tabla1[[#This Row],[APELLIDOS]]&amp;"   ("&amp;Tabla1[[#This Row],[PROFESION]]&amp;")")</f>
        <v>Juan Carlos Osorio Londoño   (Estudiante)</v>
      </c>
      <c r="Q2" s="5">
        <f>IF(Tabla1[[#This Row],[CARGO]]="","",VLOOKUP(Tabla1[[#This Row],[CARGO]],CARGOYSUELDO,2,FALSE))</f>
        <v>1500000</v>
      </c>
      <c r="R2" s="1">
        <v>30</v>
      </c>
      <c r="S2" s="4">
        <f>IF(Tabla1[[#This Row],[IBCO]]="","",(Tabla1[[#This Row],[IBCO]]/30)*Tabla1[[#This Row],[DT]])</f>
        <v>1500000</v>
      </c>
      <c r="T2" s="4" t="s">
        <v>74</v>
      </c>
      <c r="U2" s="4">
        <f>IF(Tabla1[[#This Row],[CorpEmpleados]]="S",Tabla1[[#This Row],[SUELDOMES]]*$A$3,0)</f>
        <v>30000</v>
      </c>
      <c r="V2" s="4" t="s">
        <v>74</v>
      </c>
      <c r="W2" s="4">
        <f>IF(Tabla1[[#This Row],[Sindicato]]="s",5000,0)</f>
        <v>5000</v>
      </c>
      <c r="X2" s="2">
        <f>IF(Tabla1[[#This Row],[SUELDOMES]]&lt;=$A$8,$A$9*Tabla1[[#This Row],[SUELDOMES]],IF(Tabla1[[#This Row],[SUELDOMES]]&lt;=$A$10,$A$11*Tabla1[[#This Row],[SUELDOMES]],$A$12*Tabla1[[#This Row],[SUELDOMES]]))</f>
        <v>30000</v>
      </c>
      <c r="Y2" s="4">
        <f>Tabla1[[#This Row],[AuxT]]+Tabla1[[#This Row],[Bonificacion]]+Tabla1[[#This Row],[SUELDOMES]]-Tabla1[[#This Row],[RET]]-Tabla1[[#This Row],[AporteSindicato]]-Tabla1[[#This Row],[AporteCorpEmp]]</f>
        <v>1465000</v>
      </c>
    </row>
    <row r="3" spans="1:25" x14ac:dyDescent="0.25">
      <c r="A3" s="7">
        <v>0.02</v>
      </c>
      <c r="B3">
        <v>101</v>
      </c>
      <c r="C3" t="s">
        <v>14</v>
      </c>
      <c r="D3" t="s">
        <v>15</v>
      </c>
      <c r="E3" t="str">
        <f>CONCATENATE(Tabla1[[#This Row],[NOMBRES]]," ",Tabla1[[#This Row],[APELLIDOS]])</f>
        <v>Adriana Arias Molina</v>
      </c>
      <c r="F3" t="s">
        <v>16</v>
      </c>
      <c r="G3" t="str">
        <f>IF(Tabla1[[#This Row],[CIUDAD]]="","",VLOOKUP(Tabla1[[#This Row],[CIUDAD]],CIUDADYDEPTO,2,FALSE))</f>
        <v>QUINDIO</v>
      </c>
      <c r="H3" t="str">
        <f>IF(Tabla1[[#This Row],[NOMBRES]]="","",CONCATENATE(Tabla1[[#This Row],[NOMBRES]]," ",Tabla1[[#This Row],[APELLIDOS]]," (",Tabla1[[#This Row],[CIUDAD]],")"))</f>
        <v>Adriana Arias Molina (Armenia)</v>
      </c>
      <c r="I3" t="s">
        <v>49</v>
      </c>
      <c r="J3" t="s">
        <v>17</v>
      </c>
      <c r="K3" t="str">
        <f>IF(Tabla1[[#This Row],[GENERO]]="M","MASCULINO",IF(Tabla1[[#This Row],[GENERO]]="F","FEMENINO",IF(Tabla1[[#This Row],[GENERO]]="","","NO VALIDO")))</f>
        <v>FEMENINO</v>
      </c>
      <c r="L3" s="2">
        <f>IF(Tabla1[[#This Row],[CIUDAD]]="PEREIRA",0,IF(Tabla1[[#This Row],[CIUDAD]]="ARMENIA",30000,IF(Tabla1[[#This Row],[CIUDAD]]="","",20000)))</f>
        <v>30000</v>
      </c>
      <c r="M3">
        <f>IF(Tabla1[[#This Row],[NomGenero]]="femenino",IF(Tabla1[[#This Row],[CIUDAD]]="PEREIRA",20000,10000),0)</f>
        <v>10000</v>
      </c>
      <c r="N3" t="s">
        <v>19</v>
      </c>
      <c r="O3" t="s">
        <v>81</v>
      </c>
      <c r="P3" t="str">
        <f>IF(Tabla1[[#This Row],[NOMBRES]]="","",Tabla1[[#This Row],[NOMBRES]]&amp;" "&amp; Tabla1[[#This Row],[APELLIDOS]]&amp;"   ("&amp;Tabla1[[#This Row],[PROFESION]]&amp;")")</f>
        <v>Adriana Arias Molina   (Abogado)</v>
      </c>
      <c r="Q3" s="5">
        <f>IF(Tabla1[[#This Row],[CARGO]]="","",VLOOKUP(Tabla1[[#This Row],[CARGO]],CARGOYSUELDO,2,FALSE))</f>
        <v>1500000</v>
      </c>
      <c r="R3" s="1">
        <v>15</v>
      </c>
      <c r="S3" s="4">
        <f>IF(Tabla1[[#This Row],[IBCO]]="","",(Tabla1[[#This Row],[IBCO]]/30)*Tabla1[[#This Row],[DT]])</f>
        <v>750000</v>
      </c>
      <c r="T3" s="4"/>
      <c r="U3" s="4">
        <f>IF(Tabla1[[#This Row],[CorpEmpleados]]="S",Tabla1[[#This Row],[SUELDOMES]]*$A$3,0)</f>
        <v>0</v>
      </c>
      <c r="V3" s="4" t="s">
        <v>74</v>
      </c>
      <c r="W3" s="4">
        <f>IF(Tabla1[[#This Row],[Sindicato]]="s",5000,0)</f>
        <v>5000</v>
      </c>
      <c r="X3" s="2">
        <f>IF(Tabla1[[#This Row],[SUELDOMES]]&lt;=$A$8,$A$9*Tabla1[[#This Row],[SUELDOMES]],IF(Tabla1[[#This Row],[SUELDOMES]]&lt;=$A$10,$A$11*Tabla1[[#This Row],[SUELDOMES]],$A$12*Tabla1[[#This Row],[SUELDOMES]]))</f>
        <v>7500</v>
      </c>
      <c r="Y3" s="4">
        <f>Tabla1[[#This Row],[AuxT]]+Tabla1[[#This Row],[Bonificacion]]+Tabla1[[#This Row],[SUELDOMES]]-Tabla1[[#This Row],[RET]]-Tabla1[[#This Row],[AporteSindicato]]-Tabla1[[#This Row],[AporteCorpEmp]]</f>
        <v>777500</v>
      </c>
    </row>
    <row r="4" spans="1:25" x14ac:dyDescent="0.25">
      <c r="A4" s="6" t="s">
        <v>71</v>
      </c>
      <c r="B4">
        <v>102</v>
      </c>
      <c r="C4" t="s">
        <v>20</v>
      </c>
      <c r="D4" t="s">
        <v>21</v>
      </c>
      <c r="E4" t="str">
        <f>CONCATENATE(Tabla1[[#This Row],[NOMBRES]]," ",Tabla1[[#This Row],[APELLIDOS]])</f>
        <v>Pedro Perez Prado</v>
      </c>
      <c r="F4" t="s">
        <v>22</v>
      </c>
      <c r="G4" t="str">
        <f>IF(Tabla1[[#This Row],[CIUDAD]]="","",VLOOKUP(Tabla1[[#This Row],[CIUDAD]],CIUDADYDEPTO,2,FALSE))</f>
        <v>RISARALDA</v>
      </c>
      <c r="H4" t="str">
        <f>IF(Tabla1[[#This Row],[NOMBRES]]="","",CONCATENATE(Tabla1[[#This Row],[NOMBRES]]," ",Tabla1[[#This Row],[APELLIDOS]]," (",Tabla1[[#This Row],[CIUDAD]],")"))</f>
        <v>Pedro Perez Prado (Dosquebradas)</v>
      </c>
      <c r="I4" t="s">
        <v>12</v>
      </c>
      <c r="J4" t="s">
        <v>13</v>
      </c>
      <c r="K4" t="str">
        <f>IF(Tabla1[[#This Row],[GENERO]]="M","MASCULINO",IF(Tabla1[[#This Row],[GENERO]]="F","FEMENINO",IF(Tabla1[[#This Row],[GENERO]]="","","NO VALIDO")))</f>
        <v>MASCULINO</v>
      </c>
      <c r="L4" s="2">
        <f>IF(Tabla1[[#This Row],[CIUDAD]]="PEREIRA",0,IF(Tabla1[[#This Row],[CIUDAD]]="ARMENIA",30000,IF(Tabla1[[#This Row],[CIUDAD]]="","",20000)))</f>
        <v>20000</v>
      </c>
      <c r="M4">
        <f>IF(Tabla1[[#This Row],[NomGenero]]="femenino",IF(Tabla1[[#This Row],[CIUDAD]]="PEREIRA",20000,10000),0)</f>
        <v>0</v>
      </c>
      <c r="N4" t="s">
        <v>18</v>
      </c>
      <c r="O4" t="s">
        <v>83</v>
      </c>
      <c r="P4" t="str">
        <f>IF(Tabla1[[#This Row],[NOMBRES]]="","",Tabla1[[#This Row],[NOMBRES]]&amp;" "&amp; Tabla1[[#This Row],[APELLIDOS]]&amp;"   ("&amp;Tabla1[[#This Row],[PROFESION]]&amp;")")</f>
        <v>Pedro Perez Prado   (Estudiante)</v>
      </c>
      <c r="Q4" s="5">
        <f>IF(Tabla1[[#This Row],[CARGO]]="","",VLOOKUP(Tabla1[[#This Row],[CARGO]],CARGOYSUELDO,2,FALSE))</f>
        <v>900000</v>
      </c>
      <c r="R4" s="1">
        <v>18</v>
      </c>
      <c r="S4" s="4">
        <f>IF(Tabla1[[#This Row],[IBCO]]="","",(Tabla1[[#This Row],[IBCO]]/30)*Tabla1[[#This Row],[DT]])</f>
        <v>540000</v>
      </c>
      <c r="T4" s="4"/>
      <c r="U4" s="4">
        <f>IF(Tabla1[[#This Row],[CorpEmpleados]]="S",Tabla1[[#This Row],[SUELDOMES]]*$A$3,0)</f>
        <v>0</v>
      </c>
      <c r="V4" s="4" t="s">
        <v>74</v>
      </c>
      <c r="W4" s="4">
        <f>IF(Tabla1[[#This Row],[Sindicato]]="s",5000,0)</f>
        <v>5000</v>
      </c>
      <c r="X4" s="2">
        <f>IF(Tabla1[[#This Row],[SUELDOMES]]&lt;=$A$8,$A$9*Tabla1[[#This Row],[SUELDOMES]],IF(Tabla1[[#This Row],[SUELDOMES]]&lt;=$A$10,$A$11*Tabla1[[#This Row],[SUELDOMES]],$A$12*Tabla1[[#This Row],[SUELDOMES]]))</f>
        <v>5400</v>
      </c>
      <c r="Y4" s="4">
        <f>Tabla1[[#This Row],[AuxT]]+Tabla1[[#This Row],[Bonificacion]]+Tabla1[[#This Row],[SUELDOMES]]-Tabla1[[#This Row],[RET]]-Tabla1[[#This Row],[AporteSindicato]]-Tabla1[[#This Row],[AporteCorpEmp]]</f>
        <v>549600</v>
      </c>
    </row>
    <row r="5" spans="1:25" x14ac:dyDescent="0.25">
      <c r="A5" s="9">
        <v>5000</v>
      </c>
      <c r="B5">
        <v>103</v>
      </c>
      <c r="C5" t="s">
        <v>23</v>
      </c>
      <c r="D5" t="s">
        <v>24</v>
      </c>
      <c r="E5" t="str">
        <f>CONCATENATE(Tabla1[[#This Row],[NOMBRES]]," ",Tabla1[[#This Row],[APELLIDOS]])</f>
        <v>Martha Lucia Gonzalez Arcila</v>
      </c>
      <c r="F5" t="s">
        <v>33</v>
      </c>
      <c r="G5" t="str">
        <f>IF(Tabla1[[#This Row],[CIUDAD]]="","",VLOOKUP(Tabla1[[#This Row],[CIUDAD]],CIUDADYDEPTO,2,FALSE))</f>
        <v>RISARALDA</v>
      </c>
      <c r="H5" t="str">
        <f>IF(Tabla1[[#This Row],[NOMBRES]]="","",CONCATENATE(Tabla1[[#This Row],[NOMBRES]]," ",Tabla1[[#This Row],[APELLIDOS]]," (",Tabla1[[#This Row],[CIUDAD]],")"))</f>
        <v>Martha Lucia Gonzalez Arcila (PEREIRA)</v>
      </c>
      <c r="I5" t="s">
        <v>12</v>
      </c>
      <c r="J5" t="s">
        <v>17</v>
      </c>
      <c r="K5" t="str">
        <f>IF(Tabla1[[#This Row],[GENERO]]="M","MASCULINO",IF(Tabla1[[#This Row],[GENERO]]="F","FEMENINO",IF(Tabla1[[#This Row],[GENERO]]="","","NO VALIDO")))</f>
        <v>FEMENINO</v>
      </c>
      <c r="L5" s="2">
        <f>IF(Tabla1[[#This Row],[CIUDAD]]="PEREIRA",0,IF(Tabla1[[#This Row],[CIUDAD]]="ARMENIA",30000,IF(Tabla1[[#This Row],[CIUDAD]]="","",20000)))</f>
        <v>0</v>
      </c>
      <c r="M5">
        <f>IF(Tabla1[[#This Row],[NomGenero]]="femenino",IF(Tabla1[[#This Row],[CIUDAD]]="PEREIRA",20000,10000),0)</f>
        <v>20000</v>
      </c>
      <c r="N5" t="s">
        <v>19</v>
      </c>
      <c r="O5" t="s">
        <v>83</v>
      </c>
      <c r="P5" t="str">
        <f>IF(Tabla1[[#This Row],[NOMBRES]]="","",Tabla1[[#This Row],[NOMBRES]]&amp;" "&amp; Tabla1[[#This Row],[APELLIDOS]]&amp;"   ("&amp;Tabla1[[#This Row],[PROFESION]]&amp;")")</f>
        <v>Martha Lucia Gonzalez Arcila   (Estudiante)</v>
      </c>
      <c r="Q5" s="5">
        <f>IF(Tabla1[[#This Row],[CARGO]]="","",VLOOKUP(Tabla1[[#This Row],[CARGO]],CARGOYSUELDO,2,FALSE))</f>
        <v>900000</v>
      </c>
      <c r="R5" s="1">
        <v>15</v>
      </c>
      <c r="S5" s="4">
        <f>IF(Tabla1[[#This Row],[IBCO]]="","",(Tabla1[[#This Row],[IBCO]]/30)*Tabla1[[#This Row],[DT]])</f>
        <v>450000</v>
      </c>
      <c r="T5" s="4" t="s">
        <v>74</v>
      </c>
      <c r="U5" s="4">
        <f>IF(Tabla1[[#This Row],[CorpEmpleados]]="S",Tabla1[[#This Row],[SUELDOMES]]*$A$3,0)</f>
        <v>9000</v>
      </c>
      <c r="V5" s="4"/>
      <c r="W5" s="4">
        <f>IF(Tabla1[[#This Row],[Sindicato]]="s",5000,0)</f>
        <v>0</v>
      </c>
      <c r="X5" s="2">
        <f>IF(Tabla1[[#This Row],[SUELDOMES]]&lt;=$A$8,$A$9*Tabla1[[#This Row],[SUELDOMES]],IF(Tabla1[[#This Row],[SUELDOMES]]&lt;=$A$10,$A$11*Tabla1[[#This Row],[SUELDOMES]],$A$12*Tabla1[[#This Row],[SUELDOMES]]))</f>
        <v>4500</v>
      </c>
      <c r="Y5" s="4">
        <f>Tabla1[[#This Row],[AuxT]]+Tabla1[[#This Row],[Bonificacion]]+Tabla1[[#This Row],[SUELDOMES]]-Tabla1[[#This Row],[RET]]-Tabla1[[#This Row],[AporteSindicato]]-Tabla1[[#This Row],[AporteCorpEmp]]</f>
        <v>456500</v>
      </c>
    </row>
    <row r="6" spans="1:25" x14ac:dyDescent="0.25">
      <c r="A6" s="6"/>
      <c r="B6">
        <v>104</v>
      </c>
      <c r="C6" t="s">
        <v>25</v>
      </c>
      <c r="D6" t="s">
        <v>26</v>
      </c>
      <c r="E6" t="str">
        <f>CONCATENATE(Tabla1[[#This Row],[NOMBRES]]," ",Tabla1[[#This Row],[APELLIDOS]])</f>
        <v>Orlando Castaño Linares</v>
      </c>
      <c r="F6" t="s">
        <v>11</v>
      </c>
      <c r="G6" t="str">
        <f>IF(Tabla1[[#This Row],[CIUDAD]]="","",VLOOKUP(Tabla1[[#This Row],[CIUDAD]],CIUDADYDEPTO,2,FALSE))</f>
        <v>RISARALDA</v>
      </c>
      <c r="H6" t="str">
        <f>IF(Tabla1[[#This Row],[NOMBRES]]="","",CONCATENATE(Tabla1[[#This Row],[NOMBRES]]," ",Tabla1[[#This Row],[APELLIDOS]]," (",Tabla1[[#This Row],[CIUDAD]],")"))</f>
        <v>Orlando Castaño Linares (Pereira)</v>
      </c>
      <c r="I6" t="s">
        <v>27</v>
      </c>
      <c r="J6" t="s">
        <v>34</v>
      </c>
      <c r="K6" t="str">
        <f>IF(Tabla1[[#This Row],[GENERO]]="M","MASCULINO",IF(Tabla1[[#This Row],[GENERO]]="F","FEMENINO",IF(Tabla1[[#This Row],[GENERO]]="","","NO VALIDO")))</f>
        <v>NO VALIDO</v>
      </c>
      <c r="L6" s="2">
        <f>IF(Tabla1[[#This Row],[CIUDAD]]="PEREIRA",0,IF(Tabla1[[#This Row],[CIUDAD]]="ARMENIA",30000,IF(Tabla1[[#This Row],[CIUDAD]]="","",20000)))</f>
        <v>0</v>
      </c>
      <c r="M6">
        <f>IF(Tabla1[[#This Row],[NomGenero]]="femenino",IF(Tabla1[[#This Row],[CIUDAD]]="PEREIRA",20000,10000),0)</f>
        <v>0</v>
      </c>
      <c r="N6" t="s">
        <v>28</v>
      </c>
      <c r="O6" t="s">
        <v>81</v>
      </c>
      <c r="P6" t="str">
        <f>IF(Tabla1[[#This Row],[NOMBRES]]="","",Tabla1[[#This Row],[NOMBRES]]&amp;" "&amp; Tabla1[[#This Row],[APELLIDOS]]&amp;"   ("&amp;Tabla1[[#This Row],[PROFESION]]&amp;")")</f>
        <v>Orlando Castaño Linares   (Medico)</v>
      </c>
      <c r="Q6" s="5">
        <f>IF(Tabla1[[#This Row],[CARGO]]="","",VLOOKUP(Tabla1[[#This Row],[CARGO]],CARGOYSUELDO,2,FALSE))</f>
        <v>1500000</v>
      </c>
      <c r="R6" s="1">
        <v>22</v>
      </c>
      <c r="S6" s="4">
        <f>IF(Tabla1[[#This Row],[IBCO]]="","",(Tabla1[[#This Row],[IBCO]]/30)*Tabla1[[#This Row],[DT]])</f>
        <v>1100000</v>
      </c>
      <c r="T6" s="4"/>
      <c r="U6" s="4">
        <f>IF(Tabla1[[#This Row],[CorpEmpleados]]="S",Tabla1[[#This Row],[SUELDOMES]]*$A$3,0)</f>
        <v>0</v>
      </c>
      <c r="V6" s="4"/>
      <c r="W6" s="4">
        <f>IF(Tabla1[[#This Row],[Sindicato]]="s",5000,0)</f>
        <v>0</v>
      </c>
      <c r="X6" s="2">
        <f>IF(Tabla1[[#This Row],[SUELDOMES]]&lt;=$A$8,$A$9*Tabla1[[#This Row],[SUELDOMES]],IF(Tabla1[[#This Row],[SUELDOMES]]&lt;=$A$10,$A$11*Tabla1[[#This Row],[SUELDOMES]],$A$12*Tabla1[[#This Row],[SUELDOMES]]))</f>
        <v>22000</v>
      </c>
      <c r="Y6" s="4">
        <f>Tabla1[[#This Row],[AuxT]]+Tabla1[[#This Row],[Bonificacion]]+Tabla1[[#This Row],[SUELDOMES]]-Tabla1[[#This Row],[RET]]-Tabla1[[#This Row],[AporteSindicato]]-Tabla1[[#This Row],[AporteCorpEmp]]</f>
        <v>1078000</v>
      </c>
    </row>
    <row r="7" spans="1:25" x14ac:dyDescent="0.25">
      <c r="A7" s="6" t="s">
        <v>76</v>
      </c>
      <c r="B7">
        <v>105</v>
      </c>
      <c r="C7" t="s">
        <v>29</v>
      </c>
      <c r="D7" t="s">
        <v>30</v>
      </c>
      <c r="E7" t="str">
        <f>CONCATENATE(Tabla1[[#This Row],[NOMBRES]]," ",Tabla1[[#This Row],[APELLIDOS]])</f>
        <v>Julian Andres Martinez Giraldo</v>
      </c>
      <c r="F7" t="s">
        <v>41</v>
      </c>
      <c r="G7" t="str">
        <f>IF(Tabla1[[#This Row],[CIUDAD]]="","",VLOOKUP(Tabla1[[#This Row],[CIUDAD]],CIUDADYDEPTO,2,FALSE))</f>
        <v>VALLE</v>
      </c>
      <c r="H7" t="str">
        <f>IF(Tabla1[[#This Row],[NOMBRES]]="","",CONCATENATE(Tabla1[[#This Row],[NOMBRES]]," ",Tabla1[[#This Row],[APELLIDOS]]," (",Tabla1[[#This Row],[CIUDAD]],")"))</f>
        <v>Julian Andres Martinez Giraldo (CARTAGO)</v>
      </c>
      <c r="I7" t="s">
        <v>12</v>
      </c>
      <c r="J7" t="s">
        <v>13</v>
      </c>
      <c r="K7" t="str">
        <f>IF(Tabla1[[#This Row],[GENERO]]="M","MASCULINO",IF(Tabla1[[#This Row],[GENERO]]="F","FEMENINO",IF(Tabla1[[#This Row],[GENERO]]="","","NO VALIDO")))</f>
        <v>MASCULINO</v>
      </c>
      <c r="L7" s="2">
        <f>IF(Tabla1[[#This Row],[CIUDAD]]="PEREIRA",0,IF(Tabla1[[#This Row],[CIUDAD]]="ARMENIA",30000,IF(Tabla1[[#This Row],[CIUDAD]]="","",20000)))</f>
        <v>20000</v>
      </c>
      <c r="M7">
        <f>IF(Tabla1[[#This Row],[NomGenero]]="femenino",IF(Tabla1[[#This Row],[CIUDAD]]="PEREIRA",20000,10000),0)</f>
        <v>0</v>
      </c>
      <c r="N7" t="s">
        <v>18</v>
      </c>
      <c r="O7" t="s">
        <v>83</v>
      </c>
      <c r="P7" t="str">
        <f>IF(Tabla1[[#This Row],[NOMBRES]]="","",Tabla1[[#This Row],[NOMBRES]]&amp;" "&amp; Tabla1[[#This Row],[APELLIDOS]]&amp;"   ("&amp;Tabla1[[#This Row],[PROFESION]]&amp;")")</f>
        <v>Julian Andres Martinez Giraldo   (Estudiante)</v>
      </c>
      <c r="Q7" s="5">
        <f>IF(Tabla1[[#This Row],[CARGO]]="","",VLOOKUP(Tabla1[[#This Row],[CARGO]],CARGOYSUELDO,2,FALSE))</f>
        <v>900000</v>
      </c>
      <c r="R7" s="1">
        <v>15</v>
      </c>
      <c r="S7" s="4">
        <f>IF(Tabla1[[#This Row],[IBCO]]="","",(Tabla1[[#This Row],[IBCO]]/30)*Tabla1[[#This Row],[DT]])</f>
        <v>450000</v>
      </c>
      <c r="T7" s="4"/>
      <c r="U7" s="4">
        <f>IF(Tabla1[[#This Row],[CorpEmpleados]]="S",Tabla1[[#This Row],[SUELDOMES]]*$A$3,0)</f>
        <v>0</v>
      </c>
      <c r="V7" s="4" t="s">
        <v>74</v>
      </c>
      <c r="W7" s="4">
        <f>IF(Tabla1[[#This Row],[Sindicato]]="s",5000,0)</f>
        <v>5000</v>
      </c>
      <c r="X7" s="2">
        <f>IF(Tabla1[[#This Row],[SUELDOMES]]&lt;=$A$8,$A$9*Tabla1[[#This Row],[SUELDOMES]],IF(Tabla1[[#This Row],[SUELDOMES]]&lt;=$A$10,$A$11*Tabla1[[#This Row],[SUELDOMES]],$A$12*Tabla1[[#This Row],[SUELDOMES]]))</f>
        <v>4500</v>
      </c>
      <c r="Y7" s="4">
        <f>Tabla1[[#This Row],[AuxT]]+Tabla1[[#This Row],[Bonificacion]]+Tabla1[[#This Row],[SUELDOMES]]-Tabla1[[#This Row],[RET]]-Tabla1[[#This Row],[AporteSindicato]]-Tabla1[[#This Row],[AporteCorpEmp]]</f>
        <v>460500</v>
      </c>
    </row>
    <row r="8" spans="1:25" x14ac:dyDescent="0.25">
      <c r="A8" s="11">
        <v>800000</v>
      </c>
      <c r="B8">
        <v>106</v>
      </c>
      <c r="C8" t="s">
        <v>56</v>
      </c>
      <c r="D8" t="s">
        <v>57</v>
      </c>
      <c r="E8" t="str">
        <f>CONCATENATE(Tabla1[[#This Row],[NOMBRES]]," ",Tabla1[[#This Row],[APELLIDOS]])</f>
        <v>Ana Maria Londoño</v>
      </c>
      <c r="F8" t="s">
        <v>42</v>
      </c>
      <c r="G8" t="str">
        <f>IF(Tabla1[[#This Row],[CIUDAD]]="","",VLOOKUP(Tabla1[[#This Row],[CIUDAD]],CIUDADYDEPTO,2,FALSE))</f>
        <v>RISARALDA</v>
      </c>
      <c r="H8" s="1" t="str">
        <f>IF(Tabla1[[#This Row],[NOMBRES]]="","",CONCATENATE(Tabla1[[#This Row],[NOMBRES]]," ",Tabla1[[#This Row],[APELLIDOS]]," (",Tabla1[[#This Row],[CIUDAD]],")"))</f>
        <v>Ana Maria Londoño (LA VIRGINIA)</v>
      </c>
      <c r="I8" t="s">
        <v>12</v>
      </c>
      <c r="J8" t="s">
        <v>37</v>
      </c>
      <c r="K8" t="str">
        <f>IF(Tabla1[[#This Row],[GENERO]]="M","MASCULINO",IF(Tabla1[[#This Row],[GENERO]]="F","FEMENINO",IF(Tabla1[[#This Row],[GENERO]]="","","NO VALIDO")))</f>
        <v>FEMENINO</v>
      </c>
      <c r="L8" s="2">
        <f>IF(Tabla1[[#This Row],[CIUDAD]]="PEREIRA",0,IF(Tabla1[[#This Row],[CIUDAD]]="ARMENIA",30000,IF(Tabla1[[#This Row],[CIUDAD]]="","",20000)))</f>
        <v>20000</v>
      </c>
      <c r="M8" s="1">
        <f>IF(Tabla1[[#This Row],[NomGenero]]="femenino",IF(Tabla1[[#This Row],[CIUDAD]]="PEREIRA",20000,10000),0)</f>
        <v>10000</v>
      </c>
      <c r="N8" t="s">
        <v>18</v>
      </c>
      <c r="O8" t="s">
        <v>83</v>
      </c>
      <c r="P8" s="1" t="str">
        <f>IF(Tabla1[[#This Row],[NOMBRES]]="","",Tabla1[[#This Row],[NOMBRES]]&amp;" "&amp; Tabla1[[#This Row],[APELLIDOS]]&amp;"   ("&amp;Tabla1[[#This Row],[PROFESION]]&amp;")")</f>
        <v>Ana Maria Londoño   (Estudiante)</v>
      </c>
      <c r="Q8" s="5">
        <f>IF(Tabla1[[#This Row],[CARGO]]="","",VLOOKUP(Tabla1[[#This Row],[CARGO]],CARGOYSUELDO,2,FALSE))</f>
        <v>900000</v>
      </c>
      <c r="R8" s="1">
        <v>28</v>
      </c>
      <c r="S8" s="4">
        <f>IF(Tabla1[[#This Row],[IBCO]]="","",(Tabla1[[#This Row],[IBCO]]/30)*Tabla1[[#This Row],[DT]])</f>
        <v>840000</v>
      </c>
      <c r="T8" s="4" t="s">
        <v>74</v>
      </c>
      <c r="U8" s="4">
        <f>IF(Tabla1[[#This Row],[CorpEmpleados]]="S",Tabla1[[#This Row],[SUELDOMES]]*$A$3,0)</f>
        <v>16800</v>
      </c>
      <c r="V8" s="4" t="s">
        <v>74</v>
      </c>
      <c r="W8" s="4">
        <f>IF(Tabla1[[#This Row],[Sindicato]]="s",5000,0)</f>
        <v>5000</v>
      </c>
      <c r="X8" s="2">
        <f>IF(Tabla1[[#This Row],[SUELDOMES]]&lt;=$A$8,$A$9*Tabla1[[#This Row],[SUELDOMES]],IF(Tabla1[[#This Row],[SUELDOMES]]&lt;=$A$10,$A$11*Tabla1[[#This Row],[SUELDOMES]],$A$12*Tabla1[[#This Row],[SUELDOMES]]))</f>
        <v>16800</v>
      </c>
      <c r="Y8" s="4">
        <f>Tabla1[[#This Row],[AuxT]]+Tabla1[[#This Row],[Bonificacion]]+Tabla1[[#This Row],[SUELDOMES]]-Tabla1[[#This Row],[RET]]-Tabla1[[#This Row],[AporteSindicato]]-Tabla1[[#This Row],[AporteCorpEmp]]</f>
        <v>831400</v>
      </c>
    </row>
    <row r="9" spans="1:25" x14ac:dyDescent="0.25">
      <c r="A9" s="7">
        <v>0.01</v>
      </c>
      <c r="B9">
        <v>107</v>
      </c>
      <c r="C9" t="s">
        <v>58</v>
      </c>
      <c r="D9" t="s">
        <v>59</v>
      </c>
      <c r="E9" t="str">
        <f>CONCATENATE(Tabla1[[#This Row],[NOMBRES]]," ",Tabla1[[#This Row],[APELLIDOS]])</f>
        <v>Felipe Garcia Loaiza</v>
      </c>
      <c r="F9" t="s">
        <v>41</v>
      </c>
      <c r="G9" t="str">
        <f>IF(Tabla1[[#This Row],[CIUDAD]]="","",VLOOKUP(Tabla1[[#This Row],[CIUDAD]],CIUDADYDEPTO,2,FALSE))</f>
        <v>VALLE</v>
      </c>
      <c r="H9" s="1" t="str">
        <f>IF(Tabla1[[#This Row],[NOMBRES]]="","",CONCATENATE(Tabla1[[#This Row],[NOMBRES]]," ",Tabla1[[#This Row],[APELLIDOS]]," (",Tabla1[[#This Row],[CIUDAD]],")"))</f>
        <v>Felipe Garcia Loaiza (CARTAGO)</v>
      </c>
      <c r="I9" t="s">
        <v>49</v>
      </c>
      <c r="J9" t="s">
        <v>60</v>
      </c>
      <c r="K9" t="str">
        <f>IF(Tabla1[[#This Row],[GENERO]]="M","MASCULINO",IF(Tabla1[[#This Row],[GENERO]]="F","FEMENINO",IF(Tabla1[[#This Row],[GENERO]]="","","NO VALIDO")))</f>
        <v>MASCULINO</v>
      </c>
      <c r="L9" s="2">
        <f>IF(Tabla1[[#This Row],[CIUDAD]]="PEREIRA",0,IF(Tabla1[[#This Row],[CIUDAD]]="ARMENIA",30000,IF(Tabla1[[#This Row],[CIUDAD]]="","",20000)))</f>
        <v>20000</v>
      </c>
      <c r="M9" s="1">
        <f>IF(Tabla1[[#This Row],[NomGenero]]="femenino",IF(Tabla1[[#This Row],[CIUDAD]]="PEREIRA",20000,10000),0)</f>
        <v>0</v>
      </c>
      <c r="N9" t="s">
        <v>19</v>
      </c>
      <c r="O9" t="s">
        <v>80</v>
      </c>
      <c r="P9" s="1" t="str">
        <f>IF(Tabla1[[#This Row],[NOMBRES]]="","",Tabla1[[#This Row],[NOMBRES]]&amp;" "&amp; Tabla1[[#This Row],[APELLIDOS]]&amp;"   ("&amp;Tabla1[[#This Row],[PROFESION]]&amp;")")</f>
        <v>Felipe Garcia Loaiza   (Abogado)</v>
      </c>
      <c r="Q9" s="5">
        <f>IF(Tabla1[[#This Row],[CARGO]]="","",VLOOKUP(Tabla1[[#This Row],[CARGO]],CARGOYSUELDO,2,FALSE))</f>
        <v>3000000</v>
      </c>
      <c r="R9" s="1">
        <v>30</v>
      </c>
      <c r="S9" s="4">
        <f>IF(Tabla1[[#This Row],[IBCO]]="","",(Tabla1[[#This Row],[IBCO]]/30)*Tabla1[[#This Row],[DT]])</f>
        <v>3000000</v>
      </c>
      <c r="T9" s="4"/>
      <c r="U9" s="4">
        <f>IF(Tabla1[[#This Row],[CorpEmpleados]]="S",Tabla1[[#This Row],[SUELDOMES]]*$A$3,0)</f>
        <v>0</v>
      </c>
      <c r="V9" s="4"/>
      <c r="W9" s="4">
        <f>IF(Tabla1[[#This Row],[Sindicato]]="s",5000,0)</f>
        <v>0</v>
      </c>
      <c r="X9" s="2">
        <f>IF(Tabla1[[#This Row],[SUELDOMES]]&lt;=$A$8,$A$9*Tabla1[[#This Row],[SUELDOMES]],IF(Tabla1[[#This Row],[SUELDOMES]]&lt;=$A$10,$A$11*Tabla1[[#This Row],[SUELDOMES]],$A$12*Tabla1[[#This Row],[SUELDOMES]]))</f>
        <v>60000</v>
      </c>
      <c r="Y9" s="4">
        <f>Tabla1[[#This Row],[AuxT]]+Tabla1[[#This Row],[Bonificacion]]+Tabla1[[#This Row],[SUELDOMES]]-Tabla1[[#This Row],[RET]]-Tabla1[[#This Row],[AporteSindicato]]-Tabla1[[#This Row],[AporteCorpEmp]]</f>
        <v>2960000</v>
      </c>
    </row>
    <row r="10" spans="1:25" x14ac:dyDescent="0.25">
      <c r="A10" s="11">
        <v>2000000</v>
      </c>
      <c r="E10" t="str">
        <f>CONCATENATE(Tabla1[[#This Row],[NOMBRES]]," ",Tabla1[[#This Row],[APELLIDOS]])</f>
        <v xml:space="preserve"> </v>
      </c>
      <c r="G10" t="str">
        <f>IF(Tabla1[[#This Row],[CIUDAD]]="","",VLOOKUP(Tabla1[[#This Row],[CIUDAD]],CIUDADYDEPTO,2,FALSE))</f>
        <v/>
      </c>
      <c r="H10" s="1" t="str">
        <f>IF(Tabla1[[#This Row],[NOMBRES]]="","",CONCATENATE(Tabla1[[#This Row],[NOMBRES]]," ",Tabla1[[#This Row],[APELLIDOS]]," (",Tabla1[[#This Row],[CIUDAD]],")"))</f>
        <v/>
      </c>
      <c r="K10" s="1" t="str">
        <f>IF(Tabla1[[#This Row],[GENERO]]="M","MASCULINO",IF(Tabla1[[#This Row],[GENERO]]="F","FEMENINO",IF(Tabla1[[#This Row],[GENERO]]="","","NO VALIDO")))</f>
        <v/>
      </c>
      <c r="L10" s="2" t="str">
        <f>IF(Tabla1[[#This Row],[CIUDAD]]="PEREIRA",0,IF(Tabla1[[#This Row],[CIUDAD]]="ARMENIA",30000,IF(Tabla1[[#This Row],[CIUDAD]]="","",20000)))</f>
        <v/>
      </c>
      <c r="M10" s="1">
        <f>IF(Tabla1[[#This Row],[NomGenero]]="femenino",IF(Tabla1[[#This Row],[CIUDAD]]="PEREIRA",20000,10000),0)</f>
        <v>0</v>
      </c>
      <c r="P10" s="1" t="str">
        <f>IF(Tabla1[[#This Row],[NOMBRES]]="","",Tabla1[[#This Row],[NOMBRES]]&amp;" "&amp; Tabla1[[#This Row],[APELLIDOS]]&amp;"   ("&amp;Tabla1[[#This Row],[PROFESION]]&amp;")")</f>
        <v/>
      </c>
      <c r="Q10" s="5" t="str">
        <f>IF(Tabla1[[#This Row],[CARGO]]="","",VLOOKUP(Tabla1[[#This Row],[CARGO]],CARGOYSUELDO,2,FALSE))</f>
        <v/>
      </c>
      <c r="R10" s="1"/>
      <c r="S10" s="4" t="str">
        <f>IF(Tabla1[[#This Row],[IBCO]]="","",(Tabla1[[#This Row],[IBCO]]/30)*Tabla1[[#This Row],[DT]])</f>
        <v/>
      </c>
      <c r="T10" s="4"/>
      <c r="U10" s="4">
        <f>IF(Tabla1[[#This Row],[CorpEmpleados]]="S",Tabla1[[#This Row],[SUELDOMES]]*$A$3,0)</f>
        <v>0</v>
      </c>
      <c r="V10" s="4"/>
      <c r="W10" s="4">
        <f>IF(Tabla1[[#This Row],[Sindicato]]="s",5000,0)</f>
        <v>0</v>
      </c>
      <c r="X10" s="2" t="e">
        <f>IF(Tabla1[[#This Row],[SUELDOMES]]&lt;=$A$8,$A$9*Tabla1[[#This Row],[SUELDOMES]],IF(Tabla1[[#This Row],[SUELDOMES]]&lt;=$A$10,$A$11*Tabla1[[#This Row],[SUELDOMES]],$A$12*Tabla1[[#This Row],[SUELDOMES]]))</f>
        <v>#VALUE!</v>
      </c>
      <c r="Y10" s="10" t="e">
        <f>Tabla1[[#This Row],[AuxT]]+Tabla1[[#This Row],[Bonificacion]]+Tabla1[[#This Row],[SUELDOMES]]-Tabla1[[#This Row],[RET]]-Tabla1[[#This Row],[AporteSindicato]]-Tabla1[[#This Row],[AporteCorpEmp]]</f>
        <v>#VALUE!</v>
      </c>
    </row>
    <row r="11" spans="1:25" x14ac:dyDescent="0.25">
      <c r="A11" s="7">
        <v>0.02</v>
      </c>
      <c r="E11" s="1"/>
      <c r="G11" s="1"/>
      <c r="H11" s="1"/>
      <c r="K11" s="1"/>
      <c r="M11" s="1"/>
      <c r="P11" s="1"/>
      <c r="Q11" s="5"/>
      <c r="R11" s="1"/>
      <c r="S11" s="4"/>
      <c r="T11" s="4"/>
      <c r="U11" s="4"/>
      <c r="V11" s="4"/>
      <c r="W11" s="4"/>
      <c r="X11" s="2"/>
      <c r="Y11" s="10" t="e">
        <f>SUBTOTAL(109,Tabla1[TOTAL])</f>
        <v>#VALUE!</v>
      </c>
    </row>
    <row r="12" spans="1:25" x14ac:dyDescent="0.25">
      <c r="A12" s="7">
        <v>0.02</v>
      </c>
    </row>
  </sheetData>
  <conditionalFormatting sqref="S2:W10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{15CC49DB-25AC-400D-A2A0-FCC6993DC2B2}</x14:id>
        </ext>
      </extLst>
    </cfRule>
  </conditionalFormatting>
  <conditionalFormatting sqref="R2:R9">
    <cfRule type="cellIs" dxfId="21" priority="3" operator="equal">
      <formula>15</formula>
    </cfRule>
  </conditionalFormatting>
  <conditionalFormatting sqref="F2:G10">
    <cfRule type="containsText" dxfId="20" priority="1" operator="containsText" text="PEREIRA">
      <formula>NOT(ISERROR(SEARCH("PEREIRA",F2)))</formula>
    </cfRule>
    <cfRule type="containsText" priority="2" operator="containsText" text="PEREIRA OR DOSQUEBRADAS">
      <formula>NOT(ISERROR(SEARCH("PEREIRA OR DOSQUEBRADAS",F2)))</formula>
    </cfRule>
  </conditionalFormatting>
  <dataValidations count="5">
    <dataValidation type="list" allowBlank="1" showInputMessage="1" showErrorMessage="1" sqref="F2:F10">
      <formula1>CIUDADES</formula1>
    </dataValidation>
    <dataValidation type="list" allowBlank="1" showInputMessage="1" showErrorMessage="1" sqref="I2:I10">
      <formula1>OCUPACIONES</formula1>
    </dataValidation>
    <dataValidation type="list" allowBlank="1" showInputMessage="1" showErrorMessage="1" sqref="N2:N10">
      <formula1>ESTADOCIVIL</formula1>
    </dataValidation>
    <dataValidation type="list" allowBlank="1" showInputMessage="1" showErrorMessage="1" sqref="G2:G10">
      <formula1>DEPARTAMENTOS</formula1>
    </dataValidation>
    <dataValidation type="list" allowBlank="1" showInputMessage="1" showErrorMessage="1" sqref="O2:O10">
      <formula1>CARGOS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5CC49DB-25AC-400D-A2A0-FCC6993DC2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S2:W10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B2" sqref="B2:D10"/>
    </sheetView>
  </sheetViews>
  <sheetFormatPr baseColWidth="10" defaultRowHeight="15" x14ac:dyDescent="0.25"/>
  <cols>
    <col min="2" max="2" width="21.85546875" customWidth="1"/>
    <col min="3" max="3" width="15.85546875" customWidth="1"/>
    <col min="4" max="4" width="13.140625" bestFit="1" customWidth="1"/>
    <col min="5" max="5" width="22.140625" customWidth="1"/>
    <col min="6" max="6" width="8.140625" customWidth="1"/>
    <col min="7" max="7" width="17.28515625" customWidth="1"/>
    <col min="9" max="9" width="21.5703125" customWidth="1"/>
  </cols>
  <sheetData>
    <row r="1" spans="2:10" x14ac:dyDescent="0.25">
      <c r="B1" s="3" t="s">
        <v>4</v>
      </c>
      <c r="C1" s="3" t="s">
        <v>38</v>
      </c>
      <c r="D1" t="s">
        <v>85</v>
      </c>
      <c r="E1" s="3" t="s">
        <v>48</v>
      </c>
      <c r="G1" s="3" t="s">
        <v>8</v>
      </c>
      <c r="I1" s="14" t="s">
        <v>77</v>
      </c>
      <c r="J1" s="14" t="s">
        <v>78</v>
      </c>
    </row>
    <row r="2" spans="2:10" x14ac:dyDescent="0.25">
      <c r="B2" t="s">
        <v>39</v>
      </c>
      <c r="C2" t="s">
        <v>44</v>
      </c>
      <c r="D2" s="4">
        <v>450000</v>
      </c>
      <c r="E2" t="s">
        <v>12</v>
      </c>
      <c r="G2" t="s">
        <v>18</v>
      </c>
      <c r="I2" s="12" t="s">
        <v>79</v>
      </c>
      <c r="J2" s="13">
        <v>600000</v>
      </c>
    </row>
    <row r="3" spans="2:10" x14ac:dyDescent="0.25">
      <c r="B3" t="s">
        <v>33</v>
      </c>
      <c r="C3" t="s">
        <v>45</v>
      </c>
      <c r="D3" s="4">
        <v>500000</v>
      </c>
      <c r="E3" t="s">
        <v>49</v>
      </c>
      <c r="G3" t="s">
        <v>19</v>
      </c>
      <c r="I3" s="12" t="s">
        <v>80</v>
      </c>
      <c r="J3" s="13">
        <v>3000000</v>
      </c>
    </row>
    <row r="4" spans="2:10" x14ac:dyDescent="0.25">
      <c r="B4" t="s">
        <v>40</v>
      </c>
      <c r="C4" t="s">
        <v>46</v>
      </c>
      <c r="D4" s="4">
        <v>550000</v>
      </c>
      <c r="E4" t="s">
        <v>27</v>
      </c>
      <c r="G4" t="s">
        <v>28</v>
      </c>
      <c r="I4" s="12" t="s">
        <v>81</v>
      </c>
      <c r="J4" s="13">
        <v>1500000</v>
      </c>
    </row>
    <row r="5" spans="2:10" x14ac:dyDescent="0.25">
      <c r="B5" t="s">
        <v>41</v>
      </c>
      <c r="C5" t="s">
        <v>47</v>
      </c>
      <c r="D5" s="4">
        <v>250000</v>
      </c>
      <c r="E5" t="s">
        <v>50</v>
      </c>
      <c r="G5" t="s">
        <v>54</v>
      </c>
      <c r="I5" s="12" t="s">
        <v>82</v>
      </c>
      <c r="J5" s="13">
        <v>600000</v>
      </c>
    </row>
    <row r="6" spans="2:10" x14ac:dyDescent="0.25">
      <c r="B6" t="s">
        <v>42</v>
      </c>
      <c r="C6" t="s">
        <v>45</v>
      </c>
      <c r="D6" s="4">
        <v>160000</v>
      </c>
      <c r="E6" t="s">
        <v>51</v>
      </c>
      <c r="G6" t="s">
        <v>55</v>
      </c>
      <c r="I6" s="12" t="s">
        <v>83</v>
      </c>
      <c r="J6" s="13">
        <v>900000</v>
      </c>
    </row>
    <row r="7" spans="2:10" x14ac:dyDescent="0.25">
      <c r="B7" t="s">
        <v>43</v>
      </c>
      <c r="C7" t="s">
        <v>45</v>
      </c>
      <c r="D7" s="4">
        <v>80000</v>
      </c>
      <c r="E7" t="s">
        <v>52</v>
      </c>
      <c r="I7" s="12"/>
      <c r="J7" s="13"/>
    </row>
    <row r="8" spans="2:10" x14ac:dyDescent="0.25">
      <c r="B8" t="s">
        <v>67</v>
      </c>
      <c r="C8" t="s">
        <v>45</v>
      </c>
      <c r="D8" s="4">
        <v>280000</v>
      </c>
      <c r="E8" t="s">
        <v>53</v>
      </c>
      <c r="I8" s="12"/>
      <c r="J8" s="13"/>
    </row>
    <row r="9" spans="2:10" x14ac:dyDescent="0.25">
      <c r="B9" t="s">
        <v>68</v>
      </c>
      <c r="C9" t="s">
        <v>47</v>
      </c>
      <c r="D9" s="4">
        <v>2000000</v>
      </c>
      <c r="I9" s="12"/>
      <c r="J9" s="13"/>
    </row>
    <row r="10" spans="2:10" x14ac:dyDescent="0.25">
      <c r="I10" s="12"/>
      <c r="J10" s="12"/>
    </row>
    <row r="11" spans="2:10" x14ac:dyDescent="0.25">
      <c r="I11" s="12"/>
      <c r="J11" s="1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topLeftCell="A2" zoomScale="150" zoomScaleNormal="150" workbookViewId="0">
      <selection activeCell="E9" sqref="E9"/>
    </sheetView>
  </sheetViews>
  <sheetFormatPr baseColWidth="10" defaultRowHeight="15" x14ac:dyDescent="0.25"/>
  <cols>
    <col min="3" max="3" width="15.5703125" customWidth="1"/>
    <col min="4" max="4" width="13.28515625" customWidth="1"/>
    <col min="5" max="5" width="12.42578125" customWidth="1"/>
  </cols>
  <sheetData>
    <row r="2" spans="2:6" x14ac:dyDescent="0.25">
      <c r="B2" t="s">
        <v>84</v>
      </c>
      <c r="C2" t="s">
        <v>4</v>
      </c>
      <c r="D2" t="s">
        <v>38</v>
      </c>
      <c r="E2" t="s">
        <v>85</v>
      </c>
      <c r="F2" t="s">
        <v>86</v>
      </c>
    </row>
    <row r="3" spans="2:6" x14ac:dyDescent="0.25">
      <c r="C3" t="s">
        <v>67</v>
      </c>
      <c r="D3" t="str">
        <f>IF(Tabla2[[#This Row],[CIUDAD]]="","",VLOOKUP(Tabla2[[#This Row],[CIUDAD]],CIUDADYDEPTO,2,FALSE))</f>
        <v>RISARALDA</v>
      </c>
      <c r="E3">
        <f>IF(Tabla2[[#This Row],[CIUDAD]]="","",VLOOKUP(Tabla2[[#This Row],[CIUDAD]],CIUDADYDEPTO,3,FALSE))</f>
        <v>280000</v>
      </c>
      <c r="F3" s="4">
        <f>IF(Tabla2[[#This Row],[POBLACION]]="","",Tabla2[[#This Row],[POBLACION]]*0.5%)</f>
        <v>1400</v>
      </c>
    </row>
    <row r="4" spans="2:6" x14ac:dyDescent="0.25">
      <c r="C4" t="s">
        <v>42</v>
      </c>
      <c r="D4" t="str">
        <f>IF(Tabla2[[#This Row],[CIUDAD]]="","",VLOOKUP(Tabla2[[#This Row],[CIUDAD]],CIUDADYDEPTO,2,FALSE))</f>
        <v>RISARALDA</v>
      </c>
      <c r="E4">
        <f>IF(Tabla2[[#This Row],[CIUDAD]]="","",VLOOKUP(Tabla2[[#This Row],[CIUDAD]],CIUDADYDEPTO,3,FALSE))</f>
        <v>160000</v>
      </c>
      <c r="F4" s="4">
        <f>IF(Tabla2[[#This Row],[POBLACION]]="","",Tabla2[[#This Row],[POBLACION]]*0.5%)</f>
        <v>800</v>
      </c>
    </row>
    <row r="5" spans="2:6" x14ac:dyDescent="0.25">
      <c r="D5" t="str">
        <f>IF(Tabla2[[#This Row],[CIUDAD]]="","",VLOOKUP(Tabla2[[#This Row],[CIUDAD]],CIUDADYDEPTO,2,FALSE))</f>
        <v/>
      </c>
      <c r="E5" t="str">
        <f>IF(Tabla2[[#This Row],[CIUDAD]]="","",VLOOKUP(Tabla2[[#This Row],[CIUDAD]],CIUDADYDEPTO,3,FALSE))</f>
        <v/>
      </c>
      <c r="F5" s="4" t="str">
        <f>IF(Tabla2[[#This Row],[POBLACION]]="","",Tabla2[[#This Row],[POBLACION]]*0.5%)</f>
        <v/>
      </c>
    </row>
    <row r="6" spans="2:6" x14ac:dyDescent="0.25">
      <c r="D6" t="str">
        <f>IF(Tabla2[[#This Row],[CIUDAD]]="","",VLOOKUP(Tabla2[[#This Row],[CIUDAD]],CIUDADYDEPTO,2,FALSE))</f>
        <v/>
      </c>
      <c r="E6" t="str">
        <f>IF(Tabla2[[#This Row],[CIUDAD]]="","",VLOOKUP(Tabla2[[#This Row],[CIUDAD]],CIUDADYDEPTO,3,FALSE))</f>
        <v/>
      </c>
      <c r="F6" t="str">
        <f>IF(Tabla2[[#This Row],[POBLACION]]="","",Tabla2[[#This Row],[POBLACION]]*0.5%)</f>
        <v/>
      </c>
    </row>
    <row r="7" spans="2:6" x14ac:dyDescent="0.25">
      <c r="D7" t="str">
        <f>IF(Tabla2[[#This Row],[CIUDAD]]="","",VLOOKUP(Tabla2[[#This Row],[CIUDAD]],CIUDADYDEPTO,2,FALSE))</f>
        <v/>
      </c>
      <c r="E7" t="str">
        <f>IF(Tabla2[[#This Row],[CIUDAD]]="","",VLOOKUP(Tabla2[[#This Row],[CIUDAD]],CIUDADYDEPTO,3,FALSE))</f>
        <v/>
      </c>
      <c r="F7" t="str">
        <f>IF(Tabla2[[#This Row],[POBLACION]]="","",Tabla2[[#This Row],[POBLACION]]*0.5%)</f>
        <v/>
      </c>
    </row>
    <row r="8" spans="2:6" x14ac:dyDescent="0.25">
      <c r="D8" t="str">
        <f>IF(Tabla2[[#This Row],[CIUDAD]]="","",VLOOKUP(Tabla2[[#This Row],[CIUDAD]],CIUDADYDEPTO,2,FALSE))</f>
        <v/>
      </c>
      <c r="E8" t="str">
        <f>IF(Tabla2[[#This Row],[CIUDAD]]="","",VLOOKUP(Tabla2[[#This Row],[CIUDAD]],CIUDADYDEPTO,3,FALSE))</f>
        <v/>
      </c>
      <c r="F8" t="str">
        <f>IF(Tabla2[[#This Row],[POBLACION]]="","",Tabla2[[#This Row],[POBLACION]]*0.5%)</f>
        <v/>
      </c>
    </row>
    <row r="9" spans="2:6" x14ac:dyDescent="0.25">
      <c r="D9" t="str">
        <f>IF(Tabla2[[#This Row],[CIUDAD]]="","",VLOOKUP(Tabla2[[#This Row],[CIUDAD]],CIUDADYDEPTO,2,FALSE))</f>
        <v/>
      </c>
      <c r="E9" t="str">
        <f>IF(Tabla2[[#This Row],[CIUDAD]]="","",VLOOKUP(Tabla2[[#This Row],[CIUDAD]],CIUDADYDEPTO,3,FALSE))</f>
        <v/>
      </c>
      <c r="F9" t="str">
        <f>IF(Tabla2[[#This Row],[POBLACION]]="","",Tabla2[[#This Row],[POBLACION]]*0.5%)</f>
        <v/>
      </c>
    </row>
    <row r="10" spans="2:6" x14ac:dyDescent="0.25">
      <c r="D10" t="str">
        <f>IF(Tabla2[[#This Row],[CIUDAD]]="","",VLOOKUP(Tabla2[[#This Row],[CIUDAD]],CIUDADYDEPTO,2,FALSE))</f>
        <v/>
      </c>
      <c r="E10" t="str">
        <f>IF(Tabla2[[#This Row],[CIUDAD]]="","",VLOOKUP(Tabla2[[#This Row],[CIUDAD]],CIUDADYDEPTO,3,FALSE))</f>
        <v/>
      </c>
      <c r="F10" t="str">
        <f>IF(Tabla2[[#This Row],[POBLACION]]="","",Tabla2[[#This Row],[POBLACION]]*0.5%)</f>
        <v/>
      </c>
    </row>
    <row r="11" spans="2:6" x14ac:dyDescent="0.25">
      <c r="D11" t="str">
        <f>IF(Tabla2[[#This Row],[CIUDAD]]="","",VLOOKUP(Tabla2[[#This Row],[CIUDAD]],CIUDADYDEPTO,2,FALSE))</f>
        <v/>
      </c>
      <c r="E11" t="str">
        <f>IF(Tabla2[[#This Row],[CIUDAD]]="","",VLOOKUP(Tabla2[[#This Row],[CIUDAD]],CIUDADYDEPTO,3,FALSE))</f>
        <v/>
      </c>
      <c r="F11" t="str">
        <f>IF(Tabla2[[#This Row],[POBLACION]]="","",Tabla2[[#This Row],[POBLACION]]*0.5%)</f>
        <v/>
      </c>
    </row>
  </sheetData>
  <dataValidations count="1">
    <dataValidation type="list" allowBlank="1" showInputMessage="1" showErrorMessage="1" sqref="C3:C9">
      <formula1>CIUDADES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TD X ESTADO CIVIL</vt:lpstr>
      <vt:lpstr>Hoja2</vt:lpstr>
      <vt:lpstr>DATOS</vt:lpstr>
      <vt:lpstr>tablas</vt:lpstr>
      <vt:lpstr>Hoja3</vt:lpstr>
      <vt:lpstr>CARGOS</vt:lpstr>
      <vt:lpstr>CARGOYSUELDO</vt:lpstr>
      <vt:lpstr>CIUDADES</vt:lpstr>
      <vt:lpstr>CIUDADYDEPTO</vt:lpstr>
      <vt:lpstr>DEPARTAMENTOS</vt:lpstr>
      <vt:lpstr>ESTADOCIVIL</vt:lpstr>
      <vt:lpstr>OCUPACIONES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utp</dc:creator>
  <cp:lastModifiedBy>utp</cp:lastModifiedBy>
  <dcterms:created xsi:type="dcterms:W3CDTF">2013-02-07T11:15:00Z</dcterms:created>
  <dcterms:modified xsi:type="dcterms:W3CDTF">2013-03-05T18:54:32Z</dcterms:modified>
</cp:coreProperties>
</file>